
<file path=[Content_Types].xml><?xml version="1.0" encoding="utf-8"?>
<Types xmlns="http://schemas.openxmlformats.org/package/2006/content-types">
  <Default Extension="bin" ContentType="application/vnd.openxmlformats-officedocument.spreadsheetml.printerSettings"/>
  <Default Extension="gif" ContentType="image/gi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charts/chart1.xml" ContentType="application/vnd.openxmlformats-officedocument.drawingml.chart+xml"/>
  <Override PartName="/xl/drawings/drawing3.xml" ContentType="application/vnd.openxmlformats-officedocument.drawing+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drawings/drawing4.xml" ContentType="application/vnd.openxmlformats-officedocument.drawing+xml"/>
  <Override PartName="/xl/tables/table6.xml" ContentType="application/vnd.openxmlformats-officedocument.spreadsheetml.table+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showInkAnnotation="0" codeName="ThisWorkbook" defaultThemeVersion="124226"/>
  <mc:AlternateContent xmlns:mc="http://schemas.openxmlformats.org/markup-compatibility/2006">
    <mc:Choice Requires="x15">
      <x15ac:absPath xmlns:x15ac="http://schemas.microsoft.com/office/spreadsheetml/2010/11/ac" url="\\Avp42\fnd\Program Advancement\Data\Projects\FY 2026 Projects\2026-06\FY26-0610-JUN_CACFPSFSP Compensation Protocol &amp; Tool Update_PES\Working\"/>
    </mc:Choice>
  </mc:AlternateContent>
  <xr:revisionPtr revIDLastSave="0" documentId="13_ncr:1_{71B006A7-F283-4B36-A509-808BC1C085F7}" xr6:coauthVersionLast="47" xr6:coauthVersionMax="47" xr10:uidLastSave="{00000000-0000-0000-0000-000000000000}"/>
  <workbookProtection workbookAlgorithmName="SHA-512" workbookHashValue="e48qXQT72hbgsiRNPMffYmgUac4vN/vImUgAOi5C8O8LpIeL9Ni3JT4dts6LN3CcI9UOANqmZRQYn/npu4FV+g==" workbookSaltValue="z9HrenDDOP9mcCHTmdYZ7w==" workbookSpinCount="100000" lockStructure="1"/>
  <bookViews>
    <workbookView xWindow="-120" yWindow="-120" windowWidth="21840" windowHeight="13020" activeTab="4" xr2:uid="{64A0463E-EA06-4DEE-A87B-AAE98F4275D5}"/>
  </bookViews>
  <sheets>
    <sheet name="Instructions" sheetId="5" r:id="rId1"/>
    <sheet name="Input" sheetId="2" r:id="rId2"/>
    <sheet name="Dashboard" sheetId="30" r:id="rId3"/>
    <sheet name="Job Description examples" sheetId="18" r:id="rId4"/>
    <sheet name="State Data" sheetId="20" r:id="rId5"/>
    <sheet name="PartsData" sheetId="1" state="hidden" r:id="rId6"/>
    <sheet name="Regional Data" sheetId="23" state="hidden" r:id="rId7"/>
    <sheet name="InputLinks" sheetId="9" state="hidden" r:id="rId8"/>
    <sheet name="SelRecordLinks" sheetId="11" state="hidden" r:id="rId9"/>
    <sheet name="LookupLists" sheetId="3" state="hidden" r:id="rId10"/>
  </sheets>
  <definedNames>
    <definedName name="_xlnm._FilterDatabase" localSheetId="9" hidden="1">LookupLists!$A$1:$B$255</definedName>
    <definedName name="_xlnm._FilterDatabase" localSheetId="5" hidden="1">PartsData!$C$1:$H$1</definedName>
    <definedName name="_xlnm._FilterDatabase" localSheetId="6" hidden="1">'Regional Data'!$B$3:$D$257</definedName>
    <definedName name="CheckID">Input!$F$5</definedName>
    <definedName name="COUNTIES">'Regional Data'!$C$4:$C$252</definedName>
    <definedName name="CurrRec">Input!$B$2</definedName>
    <definedName name="_xlnm.Database">CE_Input_Table[#All]</definedName>
    <definedName name="DB_Row">SelRecordLinks!$C$1</definedName>
    <definedName name="InputA">Input!$D$7:$D$11</definedName>
    <definedName name="InputB">Input!$D$15:$D$40</definedName>
    <definedName name="InputC">Input!$J$12:$J$40</definedName>
    <definedName name="InputCopy">InputLinks!$A$6:$GI$6</definedName>
    <definedName name="InputD">Input!$N$12:$N$40</definedName>
    <definedName name="InputE">Input!$R$12:$R$40</definedName>
    <definedName name="InputF">Input!$H$15:$H$40</definedName>
    <definedName name="InputG">Input!$L$15:$L$40</definedName>
    <definedName name="InputH">Input!$P$15:$P$40</definedName>
    <definedName name="LocationList">OFFSET(LookupLists!$D$2,0,0,COUNTA(LookupLists!$E:$E)-1,1)</definedName>
    <definedName name="MandFields">InputLinks!$C$2</definedName>
    <definedName name="OrderEntry">Input!$D$7:$D$12</definedName>
    <definedName name="OrderID">Input!$D$8</definedName>
    <definedName name="OrderIDList">OFFSET(PartsData!$C$1,1,0,COUNTA(PartsData!$C:$C)-1,1)</definedName>
    <definedName name="OrderSel">Input!$D$5</definedName>
    <definedName name="PartList">OFFSET(LookupLists!$B$2,0,0,COUNTA(LookupLists!$B:$B)-1,1)</definedName>
    <definedName name="PartLU">OFFSET(PartList,,,,2)</definedName>
    <definedName name="PartsDatabase">OFFSET(PartsData!$A$1,0,0,COUNTA(PartsData!$A:$A),COUNTA(PartsData!$1:$1))</definedName>
    <definedName name="_xlnm.Print_Area" localSheetId="1">Input!$A$1:$U$32</definedName>
    <definedName name="_xlnm.Print_Area" localSheetId="3">'Job Description examples'!$A$1:$U$293</definedName>
    <definedName name="PSWFormInput_0" hidden="1">#REF!</definedName>
    <definedName name="PSWFormList_0" hidden="1">#REF!</definedName>
    <definedName name="PSWOutput_0" hidden="1">#REF!</definedName>
    <definedName name="PSWSeries_0_0_Labels" hidden="1">#REF!</definedName>
    <definedName name="PSWSeries_0_0_Values" hidden="1">#REF!</definedName>
    <definedName name="PSWSeries_1_0_Labels" hidden="1">#REF!</definedName>
    <definedName name="PSWSeries_1_0_Values" hidden="1">#REF!</definedName>
    <definedName name="PSWSeries_2_0_Labels" hidden="1">#REF!</definedName>
    <definedName name="PSWSeries_2_0_Values" hidden="1">#REF!</definedName>
    <definedName name="PSWSeries_3_0_Labels" hidden="1">#REF!</definedName>
    <definedName name="PSWSeries_3_0_Values" hidden="1">#REF!</definedName>
    <definedName name="PSWSeries_3_1_Labels" hidden="1">#REF!</definedName>
    <definedName name="PSWSeries_3_1_Values" hidden="1">#REF!</definedName>
    <definedName name="PSWSeries_3_2_Labels" hidden="1">#REF!</definedName>
    <definedName name="PSWSeries_3_2_Values" hidden="1">#REF!</definedName>
    <definedName name="PSWSeries_4_0_Values" hidden="1">#REF!</definedName>
    <definedName name="REGION_COUNTY">'Regional Data'!$B$4:$C$257</definedName>
    <definedName name="REGIONS">'Regional Data'!$B$4:$B$153</definedName>
    <definedName name="SelRec">Input!$E$5</definedName>
    <definedName name="SelValA">SelRecordLinks!$D$4:$D$9</definedName>
    <definedName name="SelValB">SelRecordLinks!$D$11:$D$36</definedName>
    <definedName name="SelValC">SelRecordLinks!$J$10:$J$38</definedName>
    <definedName name="SelValD">SelRecordLinks!$P$10:$P$38</definedName>
    <definedName name="SelValE">SelRecordLinks!$V$10:$V$38</definedName>
    <definedName name="SelValF">SelRecordLinks!$G$13:$G$38</definedName>
    <definedName name="SelValG">SelRecordLinks!$M$13:$M$38</definedName>
    <definedName name="SelValH">SelRecordLinks!$S$13:$S$38</definedName>
    <definedName name="StartCol">InputLinks!$A$2</definedName>
    <definedName name="TXCOUNTIES">'Regional Data'!$C$4:$C$257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9" i="30" l="1"/>
  <c r="F14" i="30"/>
  <c r="O31" i="30" l="1"/>
  <c r="O33" i="30"/>
  <c r="O35" i="30"/>
  <c r="O30" i="30"/>
  <c r="O32" i="30"/>
  <c r="O34" i="30"/>
  <c r="C31" i="30"/>
  <c r="D31" i="30"/>
  <c r="E31" i="30"/>
  <c r="K31" i="30" s="1"/>
  <c r="F31" i="30"/>
  <c r="G31" i="30"/>
  <c r="H31" i="30"/>
  <c r="F15" i="2"/>
  <c r="F16" i="2"/>
  <c r="F17" i="2"/>
  <c r="F18" i="2"/>
  <c r="F19" i="2"/>
  <c r="F20" i="2"/>
  <c r="F21" i="2"/>
  <c r="F22" i="2"/>
  <c r="F23" i="2"/>
  <c r="X14" i="2"/>
  <c r="X18" i="2"/>
  <c r="X19" i="2"/>
  <c r="X20" i="2"/>
  <c r="X21" i="2"/>
  <c r="X22" i="2"/>
  <c r="X23" i="2"/>
  <c r="X24" i="2"/>
  <c r="X25" i="2"/>
  <c r="X26" i="2"/>
  <c r="X27" i="2"/>
  <c r="X28" i="2"/>
  <c r="X29" i="2"/>
  <c r="X30" i="2"/>
  <c r="X31" i="2"/>
  <c r="X32" i="2"/>
  <c r="X33" i="2"/>
  <c r="X34" i="2"/>
  <c r="X35" i="2"/>
  <c r="X36" i="2"/>
  <c r="X37" i="2"/>
  <c r="X38" i="2"/>
  <c r="X39" i="2"/>
  <c r="X40" i="2"/>
  <c r="X17" i="2"/>
  <c r="X15" i="2"/>
  <c r="X16" i="2"/>
  <c r="C30" i="30"/>
  <c r="M31" i="30" l="1"/>
  <c r="I31" i="30"/>
  <c r="AE36" i="5"/>
  <c r="AE37" i="5" s="1"/>
  <c r="AE32" i="5"/>
  <c r="AE31" i="5"/>
  <c r="W16" i="2" l="1"/>
  <c r="W17" i="2"/>
  <c r="W18" i="2"/>
  <c r="W19" i="2"/>
  <c r="W20" i="2"/>
  <c r="W21" i="2"/>
  <c r="W22" i="2"/>
  <c r="W23" i="2"/>
  <c r="W24" i="2"/>
  <c r="W25" i="2"/>
  <c r="W26" i="2"/>
  <c r="W27" i="2"/>
  <c r="W28" i="2"/>
  <c r="W29" i="2"/>
  <c r="W30" i="2"/>
  <c r="W31" i="2"/>
  <c r="W32" i="2"/>
  <c r="W33" i="2"/>
  <c r="W34" i="2"/>
  <c r="W35" i="2"/>
  <c r="W36" i="2"/>
  <c r="W37" i="2"/>
  <c r="W38" i="2"/>
  <c r="W39" i="2"/>
  <c r="W40" i="2"/>
  <c r="W15" i="2"/>
  <c r="BG6" i="9"/>
  <c r="K13" i="11" l="1"/>
  <c r="E13" i="11"/>
  <c r="GG6" i="9"/>
  <c r="Q14" i="11" l="1"/>
  <c r="R14" i="11" s="1"/>
  <c r="Q15" i="11"/>
  <c r="R15" i="11" s="1"/>
  <c r="Q16" i="11"/>
  <c r="R16" i="11" s="1"/>
  <c r="Q17" i="11"/>
  <c r="R17" i="11" s="1"/>
  <c r="Q18" i="11"/>
  <c r="R18" i="11" s="1"/>
  <c r="Q19" i="11"/>
  <c r="R19" i="11" s="1"/>
  <c r="Q20" i="11"/>
  <c r="R20" i="11" s="1"/>
  <c r="Q21" i="11"/>
  <c r="R21" i="11" s="1"/>
  <c r="Q22" i="11"/>
  <c r="R22" i="11" s="1"/>
  <c r="Q23" i="11"/>
  <c r="R23" i="11" s="1"/>
  <c r="Q24" i="11"/>
  <c r="R24" i="11" s="1"/>
  <c r="Q25" i="11"/>
  <c r="R25" i="11" s="1"/>
  <c r="Q26" i="11"/>
  <c r="R26" i="11" s="1"/>
  <c r="Q27" i="11"/>
  <c r="R27" i="11" s="1"/>
  <c r="Q28" i="11"/>
  <c r="R28" i="11" s="1"/>
  <c r="Q29" i="11"/>
  <c r="R29" i="11" s="1"/>
  <c r="Q30" i="11"/>
  <c r="R30" i="11" s="1"/>
  <c r="Q31" i="11"/>
  <c r="R31" i="11" s="1"/>
  <c r="Q32" i="11"/>
  <c r="R32" i="11" s="1"/>
  <c r="Q33" i="11"/>
  <c r="R33" i="11" s="1"/>
  <c r="Q34" i="11"/>
  <c r="R34" i="11" s="1"/>
  <c r="Q35" i="11"/>
  <c r="R35" i="11" s="1"/>
  <c r="Q36" i="11"/>
  <c r="Q37" i="11"/>
  <c r="R37" i="11" s="1"/>
  <c r="Q38" i="11"/>
  <c r="R38" i="11" s="1"/>
  <c r="Q13" i="11"/>
  <c r="R13" i="11" s="1"/>
  <c r="K24" i="11"/>
  <c r="L24" i="11" s="1"/>
  <c r="K25" i="11"/>
  <c r="L25" i="11" s="1"/>
  <c r="K26" i="11"/>
  <c r="L26" i="11" s="1"/>
  <c r="K27" i="11"/>
  <c r="L27" i="11" s="1"/>
  <c r="K28" i="11"/>
  <c r="L28" i="11" s="1"/>
  <c r="K29" i="11"/>
  <c r="L29" i="11" s="1"/>
  <c r="K30" i="11"/>
  <c r="L30" i="11" s="1"/>
  <c r="K31" i="11"/>
  <c r="L31" i="11" s="1"/>
  <c r="K32" i="11"/>
  <c r="L32" i="11" s="1"/>
  <c r="K33" i="11"/>
  <c r="L33" i="11" s="1"/>
  <c r="K34" i="11"/>
  <c r="L34" i="11" s="1"/>
  <c r="K35" i="11"/>
  <c r="L35" i="11" s="1"/>
  <c r="K36" i="11"/>
  <c r="L36" i="11" s="1"/>
  <c r="K37" i="11"/>
  <c r="L37" i="11" s="1"/>
  <c r="K38" i="11"/>
  <c r="L38" i="11" s="1"/>
  <c r="L13" i="11"/>
  <c r="K14" i="11"/>
  <c r="L14" i="11" s="1"/>
  <c r="K15" i="11"/>
  <c r="L15" i="11" s="1"/>
  <c r="K16" i="11"/>
  <c r="L16" i="11" s="1"/>
  <c r="K17" i="11"/>
  <c r="L17" i="11" s="1"/>
  <c r="K18" i="11"/>
  <c r="L18" i="11" s="1"/>
  <c r="K19" i="11"/>
  <c r="L19" i="11" s="1"/>
  <c r="K20" i="11"/>
  <c r="L20" i="11" s="1"/>
  <c r="K21" i="11"/>
  <c r="L21" i="11" s="1"/>
  <c r="K22" i="11"/>
  <c r="L22" i="11" s="1"/>
  <c r="K23" i="11"/>
  <c r="L23" i="11" s="1"/>
  <c r="E14" i="11"/>
  <c r="F14" i="11" s="1"/>
  <c r="E15" i="11"/>
  <c r="F15" i="11" s="1"/>
  <c r="E16" i="11"/>
  <c r="F16" i="11" s="1"/>
  <c r="E17" i="11"/>
  <c r="F17" i="11" s="1"/>
  <c r="E18" i="11"/>
  <c r="F18" i="11" s="1"/>
  <c r="E19" i="11"/>
  <c r="F19" i="11" s="1"/>
  <c r="E20" i="11"/>
  <c r="F20" i="11" s="1"/>
  <c r="E21" i="11"/>
  <c r="F21" i="11" s="1"/>
  <c r="E22" i="11"/>
  <c r="F22" i="11" s="1"/>
  <c r="E23" i="11"/>
  <c r="F23" i="11" s="1"/>
  <c r="E24" i="11"/>
  <c r="F24" i="11" s="1"/>
  <c r="E25" i="11"/>
  <c r="F25" i="11" s="1"/>
  <c r="E26" i="11"/>
  <c r="F26" i="11" s="1"/>
  <c r="E27" i="11"/>
  <c r="F27" i="11" s="1"/>
  <c r="E28" i="11"/>
  <c r="F28" i="11" s="1"/>
  <c r="E29" i="11"/>
  <c r="F29" i="11" s="1"/>
  <c r="E30" i="11"/>
  <c r="F30" i="11" s="1"/>
  <c r="E31" i="11"/>
  <c r="F31" i="11" s="1"/>
  <c r="E32" i="11"/>
  <c r="F32" i="11" s="1"/>
  <c r="E33" i="11"/>
  <c r="F33" i="11" s="1"/>
  <c r="E34" i="11"/>
  <c r="F34" i="11" s="1"/>
  <c r="E35" i="11"/>
  <c r="F35" i="11" s="1"/>
  <c r="E36" i="11"/>
  <c r="F36" i="11" s="1"/>
  <c r="E37" i="11"/>
  <c r="F37" i="11" s="1"/>
  <c r="E38" i="11"/>
  <c r="F38" i="11" s="1"/>
  <c r="F13" i="11"/>
  <c r="R36" i="11"/>
  <c r="EZ6" i="9"/>
  <c r="GF6" i="9"/>
  <c r="GI6" i="9"/>
  <c r="EL6" i="9"/>
  <c r="DZ6" i="9"/>
  <c r="FT6" i="9"/>
  <c r="FC6" i="9"/>
  <c r="FN6" i="9"/>
  <c r="DU6" i="9"/>
  <c r="DK6" i="9"/>
  <c r="FV6" i="9"/>
  <c r="FR6" i="9"/>
  <c r="EF6" i="9"/>
  <c r="EG6" i="9"/>
  <c r="GH6" i="9"/>
  <c r="GA6" i="9"/>
  <c r="FJ6" i="9"/>
  <c r="DH6" i="9"/>
  <c r="GD6" i="9"/>
  <c r="ER6" i="9"/>
  <c r="GE6" i="9"/>
  <c r="EH6" i="9"/>
  <c r="FI6" i="9"/>
  <c r="EA6" i="9"/>
  <c r="FH6" i="9"/>
  <c r="DN6" i="9"/>
  <c r="ES6" i="9"/>
  <c r="DW6" i="9"/>
  <c r="EK6" i="9"/>
  <c r="FO6" i="9"/>
  <c r="FZ6" i="9"/>
  <c r="FY6" i="9"/>
  <c r="DY6" i="9"/>
  <c r="DT6" i="9"/>
  <c r="DL6" i="9"/>
  <c r="FP6" i="9"/>
  <c r="EE6" i="9"/>
  <c r="EX6" i="9"/>
  <c r="FK6" i="9"/>
  <c r="FA6" i="9"/>
  <c r="FS6" i="9"/>
  <c r="FD6" i="9"/>
  <c r="EU6" i="9"/>
  <c r="DJ6" i="9"/>
  <c r="ED6" i="9"/>
  <c r="DQ6" i="9"/>
  <c r="EP6" i="9"/>
  <c r="EN6" i="9"/>
  <c r="FW6" i="9"/>
  <c r="DP6" i="9"/>
  <c r="EC6" i="9"/>
  <c r="FE6" i="9"/>
  <c r="EI6" i="9"/>
  <c r="GC6" i="9"/>
  <c r="EO6" i="9"/>
  <c r="DS6" i="9"/>
  <c r="EW6" i="9"/>
  <c r="FQ6" i="9"/>
  <c r="DX6" i="9"/>
  <c r="FX6" i="9"/>
  <c r="GB6" i="9"/>
  <c r="DR6" i="9"/>
  <c r="EJ6" i="9"/>
  <c r="FF6" i="9"/>
  <c r="FU6" i="9"/>
  <c r="EM6" i="9"/>
  <c r="ET6" i="9"/>
  <c r="DI6" i="9"/>
  <c r="EQ6" i="9"/>
  <c r="FG6" i="9"/>
  <c r="FM6" i="9"/>
  <c r="DM6" i="9"/>
  <c r="EB6" i="9"/>
  <c r="FB6" i="9"/>
  <c r="EY6" i="9"/>
  <c r="DV6" i="9"/>
  <c r="FL6" i="9"/>
  <c r="EV6" i="9"/>
  <c r="DO6" i="9"/>
  <c r="J10" i="30" l="1"/>
  <c r="H19" i="30" s="1"/>
  <c r="J9" i="30"/>
  <c r="F10" i="30"/>
  <c r="B7" i="30"/>
  <c r="N7" i="2"/>
  <c r="H32" i="30" l="1"/>
  <c r="H33" i="30"/>
  <c r="H34" i="30"/>
  <c r="H35" i="30"/>
  <c r="H30" i="30"/>
  <c r="G32" i="30"/>
  <c r="G33" i="30"/>
  <c r="G34" i="30"/>
  <c r="G35" i="30"/>
  <c r="G30" i="30"/>
  <c r="F32" i="30"/>
  <c r="F33" i="30"/>
  <c r="F34" i="30"/>
  <c r="F35" i="30"/>
  <c r="F30" i="30"/>
  <c r="H14" i="30" l="1"/>
  <c r="N8" i="2" l="1"/>
  <c r="T20" i="2" l="1"/>
  <c r="T28" i="2"/>
  <c r="T36" i="2"/>
  <c r="T19" i="2"/>
  <c r="T21" i="2"/>
  <c r="T37" i="2"/>
  <c r="U21" i="2"/>
  <c r="U29" i="2"/>
  <c r="U37" i="2"/>
  <c r="T30" i="2"/>
  <c r="U22" i="2"/>
  <c r="U30" i="2"/>
  <c r="T39" i="2"/>
  <c r="U23" i="2"/>
  <c r="U31" i="2"/>
  <c r="U24" i="2"/>
  <c r="T25" i="2"/>
  <c r="T16" i="2"/>
  <c r="U33" i="2"/>
  <c r="T34" i="2"/>
  <c r="U34" i="2"/>
  <c r="T35" i="2"/>
  <c r="U18" i="2"/>
  <c r="U20" i="2"/>
  <c r="U28" i="2"/>
  <c r="U36" i="2"/>
  <c r="U19" i="2"/>
  <c r="T29" i="2"/>
  <c r="T22" i="2"/>
  <c r="T38" i="2"/>
  <c r="U38" i="2"/>
  <c r="T31" i="2"/>
  <c r="U39" i="2"/>
  <c r="T24" i="2"/>
  <c r="T32" i="2"/>
  <c r="T40" i="2"/>
  <c r="U32" i="2"/>
  <c r="U40" i="2"/>
  <c r="T33" i="2"/>
  <c r="U25" i="2"/>
  <c r="U16" i="2"/>
  <c r="T17" i="2"/>
  <c r="U17" i="2"/>
  <c r="T18" i="2"/>
  <c r="U35" i="2"/>
  <c r="T23" i="2"/>
  <c r="T26" i="2"/>
  <c r="U26" i="2"/>
  <c r="T27" i="2"/>
  <c r="U27" i="2"/>
  <c r="T15" i="2"/>
  <c r="U15" i="2"/>
  <c r="F7" i="2"/>
  <c r="D30" i="30"/>
  <c r="E30" i="30"/>
  <c r="C32" i="30"/>
  <c r="D32" i="30"/>
  <c r="E32" i="30"/>
  <c r="K32" i="30" s="1"/>
  <c r="C33" i="30"/>
  <c r="D33" i="30"/>
  <c r="E33" i="30"/>
  <c r="K33" i="30" s="1"/>
  <c r="C34" i="30"/>
  <c r="D34" i="30"/>
  <c r="E34" i="30"/>
  <c r="K34" i="30" s="1"/>
  <c r="C35" i="30"/>
  <c r="D35" i="30"/>
  <c r="E35" i="30"/>
  <c r="K35" i="30" s="1"/>
  <c r="F22" i="30" l="1"/>
  <c r="H22" i="30"/>
  <c r="D22" i="30"/>
  <c r="I32" i="30"/>
  <c r="I33" i="30"/>
  <c r="I30" i="30"/>
  <c r="K30" i="30"/>
  <c r="K36" i="30" s="1"/>
  <c r="I35" i="30"/>
  <c r="I34" i="30"/>
  <c r="F36" i="30"/>
  <c r="H36" i="30"/>
  <c r="G36" i="30"/>
  <c r="E36" i="30"/>
  <c r="D36" i="30"/>
  <c r="C36" i="30"/>
  <c r="M34" i="30"/>
  <c r="M30" i="30"/>
  <c r="M35" i="30"/>
  <c r="M33" i="30"/>
  <c r="M32" i="30"/>
  <c r="F18" i="30"/>
  <c r="D14" i="30"/>
  <c r="F8" i="2"/>
  <c r="D18" i="30" l="1"/>
  <c r="J18" i="30" s="1"/>
  <c r="J31" i="30" s="1"/>
  <c r="J14" i="30"/>
  <c r="C11" i="30" s="1"/>
  <c r="J22" i="30"/>
  <c r="H23" i="30"/>
  <c r="I36" i="30"/>
  <c r="F23" i="30"/>
  <c r="M36" i="30"/>
  <c r="T10" i="11"/>
  <c r="U10" i="11" s="1"/>
  <c r="N10" i="11"/>
  <c r="O10" i="11" s="1"/>
  <c r="H10" i="11"/>
  <c r="I10" i="11" s="1"/>
  <c r="F11" i="2"/>
  <c r="F10" i="2"/>
  <c r="F9" i="2"/>
  <c r="B8" i="11"/>
  <c r="C8" i="11" s="1"/>
  <c r="CR6" i="9"/>
  <c r="A6" i="9"/>
  <c r="CL6" i="9"/>
  <c r="CX6" i="9"/>
  <c r="CU6" i="9"/>
  <c r="CJ6" i="9"/>
  <c r="BM6" i="9"/>
  <c r="CO6" i="9"/>
  <c r="CY6" i="9"/>
  <c r="CZ6" i="9"/>
  <c r="CK6" i="9"/>
  <c r="CT6" i="9"/>
  <c r="DB6" i="9"/>
  <c r="CV6" i="9"/>
  <c r="DA6" i="9"/>
  <c r="CH6" i="9"/>
  <c r="DF6" i="9"/>
  <c r="DC6" i="9"/>
  <c r="DG6" i="9"/>
  <c r="DE6" i="9"/>
  <c r="CQ6" i="9"/>
  <c r="DD6" i="9"/>
  <c r="CS6" i="9"/>
  <c r="CW6" i="9"/>
  <c r="CM6" i="9"/>
  <c r="CN6" i="9"/>
  <c r="CP6" i="9"/>
  <c r="CI6" i="9"/>
  <c r="D23" i="30" l="1"/>
  <c r="D12" i="2"/>
  <c r="F12" i="2" s="1"/>
  <c r="T14" i="11"/>
  <c r="U14" i="11" s="1"/>
  <c r="T15" i="11"/>
  <c r="U15" i="11" s="1"/>
  <c r="T16" i="11"/>
  <c r="U16" i="11" s="1"/>
  <c r="T17" i="11"/>
  <c r="U17" i="11" s="1"/>
  <c r="T18" i="11"/>
  <c r="U18" i="11" s="1"/>
  <c r="T19" i="11"/>
  <c r="U19" i="11" s="1"/>
  <c r="T20" i="11"/>
  <c r="U20" i="11" s="1"/>
  <c r="T21" i="11"/>
  <c r="U21" i="11" s="1"/>
  <c r="T22" i="11"/>
  <c r="U22" i="11" s="1"/>
  <c r="T23" i="11"/>
  <c r="U23" i="11" s="1"/>
  <c r="T24" i="11"/>
  <c r="U24" i="11" s="1"/>
  <c r="T25" i="11"/>
  <c r="U25" i="11" s="1"/>
  <c r="T26" i="11"/>
  <c r="U26" i="11" s="1"/>
  <c r="T27" i="11"/>
  <c r="U27" i="11" s="1"/>
  <c r="T28" i="11"/>
  <c r="U28" i="11" s="1"/>
  <c r="T29" i="11"/>
  <c r="U29" i="11" s="1"/>
  <c r="T30" i="11"/>
  <c r="U30" i="11" s="1"/>
  <c r="T31" i="11"/>
  <c r="U31" i="11" s="1"/>
  <c r="T32" i="11"/>
  <c r="U32" i="11" s="1"/>
  <c r="T33" i="11"/>
  <c r="U33" i="11" s="1"/>
  <c r="T34" i="11"/>
  <c r="U34" i="11" s="1"/>
  <c r="T35" i="11"/>
  <c r="U35" i="11" s="1"/>
  <c r="T36" i="11"/>
  <c r="U36" i="11" s="1"/>
  <c r="T37" i="11"/>
  <c r="U37" i="11" s="1"/>
  <c r="T38" i="11"/>
  <c r="U38" i="11" s="1"/>
  <c r="T13" i="11"/>
  <c r="U13" i="11" s="1"/>
  <c r="N14" i="11"/>
  <c r="O14" i="11" s="1"/>
  <c r="N15" i="11"/>
  <c r="O15" i="11" s="1"/>
  <c r="N16" i="11"/>
  <c r="O16" i="11" s="1"/>
  <c r="N17" i="11"/>
  <c r="O17" i="11" s="1"/>
  <c r="N18" i="11"/>
  <c r="O18" i="11" s="1"/>
  <c r="N19" i="11"/>
  <c r="O19" i="11" s="1"/>
  <c r="N20" i="11"/>
  <c r="O20" i="11" s="1"/>
  <c r="N21" i="11"/>
  <c r="O21" i="11" s="1"/>
  <c r="N22" i="11"/>
  <c r="O22" i="11" s="1"/>
  <c r="N23" i="11"/>
  <c r="O23" i="11" s="1"/>
  <c r="N24" i="11"/>
  <c r="O24" i="11" s="1"/>
  <c r="N25" i="11"/>
  <c r="O25" i="11" s="1"/>
  <c r="N26" i="11"/>
  <c r="O26" i="11" s="1"/>
  <c r="N27" i="11"/>
  <c r="O27" i="11" s="1"/>
  <c r="N28" i="11"/>
  <c r="O28" i="11" s="1"/>
  <c r="N29" i="11"/>
  <c r="O29" i="11" s="1"/>
  <c r="N30" i="11"/>
  <c r="O30" i="11" s="1"/>
  <c r="N31" i="11"/>
  <c r="O31" i="11" s="1"/>
  <c r="N32" i="11"/>
  <c r="O32" i="11" s="1"/>
  <c r="N33" i="11"/>
  <c r="O33" i="11" s="1"/>
  <c r="N34" i="11"/>
  <c r="O34" i="11" s="1"/>
  <c r="N35" i="11"/>
  <c r="O35" i="11" s="1"/>
  <c r="N36" i="11"/>
  <c r="O36" i="11" s="1"/>
  <c r="N37" i="11"/>
  <c r="O37" i="11" s="1"/>
  <c r="N38" i="11"/>
  <c r="O38" i="11" s="1"/>
  <c r="N13" i="11"/>
  <c r="O13" i="11" s="1"/>
  <c r="BJ6" i="9"/>
  <c r="BP6" i="9"/>
  <c r="CB6" i="9"/>
  <c r="BT6" i="9"/>
  <c r="BX6" i="9"/>
  <c r="CD6" i="9"/>
  <c r="CC6" i="9"/>
  <c r="BU6" i="9"/>
  <c r="BN6" i="9"/>
  <c r="CF6" i="9"/>
  <c r="BY6" i="9"/>
  <c r="BV6" i="9"/>
  <c r="CA6" i="9"/>
  <c r="CG6" i="9"/>
  <c r="BQ6" i="9"/>
  <c r="BK6" i="9"/>
  <c r="BZ6" i="9"/>
  <c r="BS6" i="9"/>
  <c r="BR6" i="9"/>
  <c r="CE6" i="9"/>
  <c r="BH6" i="9"/>
  <c r="BW6" i="9"/>
  <c r="BL6" i="9"/>
  <c r="BI6" i="9"/>
  <c r="BO6" i="9"/>
  <c r="H27" i="11" l="1"/>
  <c r="I27" i="11" s="1"/>
  <c r="H28" i="11"/>
  <c r="I28" i="11" s="1"/>
  <c r="H29" i="11"/>
  <c r="I29" i="11" s="1"/>
  <c r="H30" i="11"/>
  <c r="I30" i="11" s="1"/>
  <c r="H31" i="11"/>
  <c r="I31" i="11" s="1"/>
  <c r="H32" i="11"/>
  <c r="I32" i="11" s="1"/>
  <c r="H33" i="11"/>
  <c r="I33" i="11" s="1"/>
  <c r="H34" i="11"/>
  <c r="I34" i="11" s="1"/>
  <c r="H35" i="11"/>
  <c r="I35" i="11" s="1"/>
  <c r="H36" i="11"/>
  <c r="I36" i="11" s="1"/>
  <c r="H37" i="11"/>
  <c r="I37" i="11" s="1"/>
  <c r="H38" i="11"/>
  <c r="I38" i="11" s="1"/>
  <c r="B25" i="11"/>
  <c r="C25" i="11" s="1"/>
  <c r="B26" i="11"/>
  <c r="C26" i="11" s="1"/>
  <c r="B27" i="11"/>
  <c r="C27" i="11" s="1"/>
  <c r="B28" i="11"/>
  <c r="C28" i="11" s="1"/>
  <c r="B29" i="11"/>
  <c r="C29" i="11" s="1"/>
  <c r="B30" i="11"/>
  <c r="C30" i="11" s="1"/>
  <c r="B31" i="11"/>
  <c r="C31" i="11" s="1"/>
  <c r="B32" i="11"/>
  <c r="C32" i="11" s="1"/>
  <c r="B33" i="11"/>
  <c r="C33" i="11" s="1"/>
  <c r="B34" i="11"/>
  <c r="C34" i="11" s="1"/>
  <c r="B35" i="11"/>
  <c r="C35" i="11" s="1"/>
  <c r="B36" i="11"/>
  <c r="C36" i="11" s="1"/>
  <c r="H14" i="11" l="1"/>
  <c r="H15" i="11"/>
  <c r="H16" i="11"/>
  <c r="H17" i="11"/>
  <c r="H18" i="11"/>
  <c r="H19" i="11"/>
  <c r="H20" i="11"/>
  <c r="H21" i="11"/>
  <c r="H22" i="11"/>
  <c r="H23" i="11"/>
  <c r="H24" i="11"/>
  <c r="H25" i="11"/>
  <c r="H26" i="11"/>
  <c r="H13" i="11"/>
  <c r="B11" i="11"/>
  <c r="AY6" i="9"/>
  <c r="AN6" i="9"/>
  <c r="AU6" i="9"/>
  <c r="BF6" i="9"/>
  <c r="AB6" i="9"/>
  <c r="AM6" i="9"/>
  <c r="AG6" i="9"/>
  <c r="AL6" i="9"/>
  <c r="BE6" i="9"/>
  <c r="AX6" i="9"/>
  <c r="BA6" i="9"/>
  <c r="AK6" i="9"/>
  <c r="AO6" i="9"/>
  <c r="AC6" i="9"/>
  <c r="AV6" i="9"/>
  <c r="AQ6" i="9"/>
  <c r="AD6" i="9"/>
  <c r="AH6" i="9"/>
  <c r="AR6" i="9"/>
  <c r="AE6" i="9"/>
  <c r="AT6" i="9"/>
  <c r="BD6" i="9"/>
  <c r="BB6" i="9"/>
  <c r="AZ6" i="9"/>
  <c r="AJ6" i="9"/>
  <c r="AW6" i="9"/>
  <c r="BC6" i="9"/>
  <c r="AP6" i="9"/>
  <c r="AS6" i="9"/>
  <c r="AF6" i="9"/>
  <c r="AA6" i="9"/>
  <c r="AI6" i="9"/>
  <c r="I26" i="11" l="1"/>
  <c r="I25" i="11"/>
  <c r="I24" i="11"/>
  <c r="I23" i="11"/>
  <c r="I22" i="11"/>
  <c r="I21" i="11"/>
  <c r="I20" i="11"/>
  <c r="I19" i="11"/>
  <c r="I18" i="11"/>
  <c r="I17" i="11"/>
  <c r="I16" i="11"/>
  <c r="I15" i="11"/>
  <c r="I14" i="11"/>
  <c r="I13" i="11"/>
  <c r="F40" i="2" l="1"/>
  <c r="F39" i="2"/>
  <c r="F38" i="2"/>
  <c r="F37" i="2"/>
  <c r="F36" i="2"/>
  <c r="F35" i="2"/>
  <c r="F34" i="2"/>
  <c r="F33" i="2"/>
  <c r="F32" i="2"/>
  <c r="F31" i="2"/>
  <c r="F30" i="2"/>
  <c r="F29" i="2"/>
  <c r="B23" i="11" l="1"/>
  <c r="C23" i="11" s="1"/>
  <c r="F24" i="2"/>
  <c r="F25" i="2"/>
  <c r="F26" i="2"/>
  <c r="F27" i="2"/>
  <c r="F28" i="2"/>
  <c r="J6" i="9"/>
  <c r="B24" i="11" l="1"/>
  <c r="C24" i="11" s="1"/>
  <c r="B22" i="11"/>
  <c r="C22" i="11" s="1"/>
  <c r="B21" i="11"/>
  <c r="C21" i="11" s="1"/>
  <c r="B20" i="11"/>
  <c r="C20" i="11" s="1"/>
  <c r="B19" i="11"/>
  <c r="C19" i="11" s="1"/>
  <c r="B18" i="11"/>
  <c r="C18" i="11" s="1"/>
  <c r="B17" i="11"/>
  <c r="C17" i="11" s="1"/>
  <c r="B16" i="11"/>
  <c r="C16" i="11" s="1"/>
  <c r="B15" i="11"/>
  <c r="C15" i="11" s="1"/>
  <c r="B14" i="11"/>
  <c r="C14" i="11" s="1"/>
  <c r="B9" i="11"/>
  <c r="C9" i="11" s="1"/>
  <c r="B7" i="11"/>
  <c r="C7" i="11" s="1"/>
  <c r="B13" i="11"/>
  <c r="C13" i="11" s="1"/>
  <c r="B6" i="11"/>
  <c r="C6" i="11" s="1"/>
  <c r="B12" i="11"/>
  <c r="C12" i="11" s="1"/>
  <c r="B5" i="11"/>
  <c r="C5" i="11" s="1"/>
  <c r="B4" i="11"/>
  <c r="C4" i="11" s="1"/>
  <c r="C11" i="11"/>
  <c r="C1" i="11"/>
  <c r="A2" i="9"/>
  <c r="C2" i="9"/>
  <c r="F5" i="2"/>
  <c r="E5" i="2"/>
  <c r="M6" i="9"/>
  <c r="Z6" i="9"/>
  <c r="T6" i="9"/>
  <c r="D6" i="9"/>
  <c r="K6" i="9"/>
  <c r="V6" i="9"/>
  <c r="W6" i="9"/>
  <c r="P6" i="9"/>
  <c r="B6" i="9"/>
  <c r="Y6" i="9"/>
  <c r="Q6" i="9"/>
  <c r="E6" i="9"/>
  <c r="G6" i="9"/>
  <c r="N6" i="9"/>
  <c r="H6" i="9"/>
  <c r="F6" i="9"/>
  <c r="S6" i="9"/>
  <c r="C6" i="9"/>
  <c r="S38" i="11" l="1"/>
  <c r="S31" i="11"/>
  <c r="S29" i="11"/>
  <c r="S27" i="11"/>
  <c r="S25" i="11"/>
  <c r="S23" i="11"/>
  <c r="S21" i="11"/>
  <c r="S19" i="11"/>
  <c r="S17" i="11"/>
  <c r="S15" i="11"/>
  <c r="S13" i="11"/>
  <c r="M33" i="11"/>
  <c r="M31" i="11"/>
  <c r="M26" i="11"/>
  <c r="M24" i="11"/>
  <c r="M22" i="11"/>
  <c r="M15" i="11"/>
  <c r="M13" i="11"/>
  <c r="G35" i="11"/>
  <c r="G33" i="11"/>
  <c r="G26" i="11"/>
  <c r="G24" i="11"/>
  <c r="G19" i="11"/>
  <c r="G17" i="11"/>
  <c r="M17" i="11"/>
  <c r="G37" i="11"/>
  <c r="G23" i="11"/>
  <c r="G21" i="11"/>
  <c r="M16" i="11"/>
  <c r="G18" i="11"/>
  <c r="M36" i="11"/>
  <c r="M20" i="11"/>
  <c r="M18" i="11"/>
  <c r="G36" i="11"/>
  <c r="G31" i="11"/>
  <c r="G29" i="11"/>
  <c r="G20" i="11"/>
  <c r="G15" i="11"/>
  <c r="G13" i="11"/>
  <c r="S35" i="11"/>
  <c r="S33" i="11"/>
  <c r="M37" i="11"/>
  <c r="M35" i="11"/>
  <c r="M30" i="11"/>
  <c r="M28" i="11"/>
  <c r="M19" i="11"/>
  <c r="G30" i="11"/>
  <c r="G28" i="11"/>
  <c r="G14" i="11"/>
  <c r="M14" i="11"/>
  <c r="G32" i="11"/>
  <c r="G16" i="11"/>
  <c r="S36" i="11"/>
  <c r="S34" i="11"/>
  <c r="M29" i="11"/>
  <c r="M27" i="11"/>
  <c r="S37" i="11"/>
  <c r="S32" i="11"/>
  <c r="S30" i="11"/>
  <c r="S28" i="11"/>
  <c r="S26" i="11"/>
  <c r="S24" i="11"/>
  <c r="S22" i="11"/>
  <c r="S20" i="11"/>
  <c r="S18" i="11"/>
  <c r="S16" i="11"/>
  <c r="S14" i="11"/>
  <c r="M34" i="11"/>
  <c r="M32" i="11"/>
  <c r="M25" i="11"/>
  <c r="M23" i="11"/>
  <c r="M21" i="11"/>
  <c r="G34" i="11"/>
  <c r="G27" i="11"/>
  <c r="G25" i="11"/>
  <c r="M38" i="11"/>
  <c r="G38" i="11"/>
  <c r="G22" i="11"/>
  <c r="D4" i="11"/>
  <c r="D11" i="11"/>
  <c r="V10" i="11"/>
  <c r="J10" i="11"/>
  <c r="P10" i="11"/>
  <c r="D5" i="11"/>
  <c r="D9" i="11"/>
  <c r="D7" i="11"/>
  <c r="D8" i="11"/>
  <c r="D6" i="11"/>
  <c r="V37" i="11"/>
  <c r="V35" i="11"/>
  <c r="V33" i="11"/>
  <c r="V31" i="11"/>
  <c r="V29" i="11"/>
  <c r="V27" i="11"/>
  <c r="V25" i="11"/>
  <c r="V23" i="11"/>
  <c r="V21" i="11"/>
  <c r="V19" i="11"/>
  <c r="V17" i="11"/>
  <c r="V15" i="11"/>
  <c r="V13" i="11"/>
  <c r="P36" i="11"/>
  <c r="P34" i="11"/>
  <c r="P27" i="11"/>
  <c r="P25" i="11"/>
  <c r="P20" i="11"/>
  <c r="P18" i="11"/>
  <c r="P38" i="11"/>
  <c r="P31" i="11"/>
  <c r="P29" i="11"/>
  <c r="P24" i="11"/>
  <c r="P15" i="11"/>
  <c r="P13" i="11"/>
  <c r="P37" i="11"/>
  <c r="P23" i="11"/>
  <c r="P21" i="11"/>
  <c r="P22" i="11"/>
  <c r="P32" i="11"/>
  <c r="P30" i="11"/>
  <c r="P16" i="11"/>
  <c r="V38" i="11"/>
  <c r="V36" i="11"/>
  <c r="V34" i="11"/>
  <c r="V32" i="11"/>
  <c r="V30" i="11"/>
  <c r="V28" i="11"/>
  <c r="V26" i="11"/>
  <c r="V24" i="11"/>
  <c r="V22" i="11"/>
  <c r="V20" i="11"/>
  <c r="V18" i="11"/>
  <c r="V16" i="11"/>
  <c r="V14" i="11"/>
  <c r="P35" i="11"/>
  <c r="P33" i="11"/>
  <c r="P28" i="11"/>
  <c r="P26" i="11"/>
  <c r="P19" i="11"/>
  <c r="P17" i="11"/>
  <c r="P14" i="11"/>
  <c r="J30" i="11"/>
  <c r="J33" i="11"/>
  <c r="J38" i="11"/>
  <c r="D26" i="11"/>
  <c r="D33" i="11"/>
  <c r="D36" i="11"/>
  <c r="D34" i="11"/>
  <c r="J36" i="11"/>
  <c r="D30" i="11"/>
  <c r="J27" i="11"/>
  <c r="J32" i="11"/>
  <c r="J35" i="11"/>
  <c r="D29" i="11"/>
  <c r="D32" i="11"/>
  <c r="D35" i="11"/>
  <c r="J28" i="11"/>
  <c r="J29" i="11"/>
  <c r="J34" i="11"/>
  <c r="J37" i="11"/>
  <c r="D25" i="11"/>
  <c r="D28" i="11"/>
  <c r="D31" i="11"/>
  <c r="J31" i="11"/>
  <c r="D27" i="11"/>
  <c r="J26" i="11"/>
  <c r="J24" i="11"/>
  <c r="J22" i="11"/>
  <c r="J20" i="11"/>
  <c r="J18" i="11"/>
  <c r="J16" i="11"/>
  <c r="J14" i="11"/>
  <c r="D13" i="11"/>
  <c r="D17" i="11"/>
  <c r="D21" i="11"/>
  <c r="J15" i="11"/>
  <c r="D19" i="11"/>
  <c r="D24" i="11"/>
  <c r="D14" i="11"/>
  <c r="D18" i="11"/>
  <c r="D22" i="11"/>
  <c r="J21" i="11"/>
  <c r="J17" i="11"/>
  <c r="D15" i="11"/>
  <c r="D12" i="11"/>
  <c r="D20" i="11"/>
  <c r="J25" i="11"/>
  <c r="J23" i="11"/>
  <c r="J19" i="11"/>
  <c r="J13" i="11"/>
  <c r="D23" i="11"/>
  <c r="D16" i="11"/>
  <c r="J15" i="30" l="1"/>
  <c r="J19" i="30" s="1"/>
  <c r="L31" i="30" s="1"/>
  <c r="C12" i="30"/>
  <c r="J20" i="30" l="1"/>
  <c r="N31" i="30" s="1"/>
  <c r="L34" i="30"/>
  <c r="L35" i="30"/>
  <c r="L32" i="30"/>
  <c r="L30" i="30"/>
  <c r="L33" i="30"/>
  <c r="P30" i="30" l="1"/>
  <c r="J35" i="30"/>
  <c r="J33" i="30"/>
  <c r="J30" i="30"/>
  <c r="J32" i="30"/>
  <c r="J34" i="30"/>
  <c r="N32" i="30"/>
  <c r="N33" i="30"/>
  <c r="N34" i="30"/>
  <c r="N35" i="30"/>
  <c r="N30" i="30"/>
  <c r="L36" i="30"/>
  <c r="J23" i="30"/>
  <c r="I6" i="9"/>
  <c r="R6" i="9"/>
  <c r="U6" i="9"/>
  <c r="O6" i="9"/>
  <c r="L6" i="9"/>
  <c r="X6" i="9"/>
  <c r="N36" i="30" l="1"/>
  <c r="J36" i="30"/>
</calcChain>
</file>

<file path=xl/sharedStrings.xml><?xml version="1.0" encoding="utf-8"?>
<sst xmlns="http://schemas.openxmlformats.org/spreadsheetml/2006/main" count="1900" uniqueCount="1038">
  <si>
    <t>Entered By</t>
  </si>
  <si>
    <t>Entered</t>
  </si>
  <si>
    <t>Req'd</t>
  </si>
  <si>
    <t>Test</t>
  </si>
  <si>
    <t>Rec#</t>
  </si>
  <si>
    <t>In Db</t>
  </si>
  <si>
    <t>Field</t>
  </si>
  <si>
    <t>Column</t>
  </si>
  <si>
    <t>Value</t>
  </si>
  <si>
    <t>Start Column</t>
  </si>
  <si>
    <t>DB Row</t>
  </si>
  <si>
    <t>Mand Fields</t>
  </si>
  <si>
    <t>CE Type</t>
  </si>
  <si>
    <t>CCC</t>
  </si>
  <si>
    <t>ADC</t>
  </si>
  <si>
    <t>DCH</t>
  </si>
  <si>
    <t>CE ID</t>
  </si>
  <si>
    <t>Select CE ID</t>
  </si>
  <si>
    <t>CE Name</t>
  </si>
  <si>
    <t>County</t>
  </si>
  <si>
    <t>Managers</t>
  </si>
  <si>
    <t>Compliance</t>
  </si>
  <si>
    <t>Finance</t>
  </si>
  <si>
    <t>Staff</t>
  </si>
  <si>
    <t>General Office</t>
  </si>
  <si>
    <t>x</t>
  </si>
  <si>
    <t>Category</t>
  </si>
  <si>
    <t>Region</t>
  </si>
  <si>
    <t>Projected Reimbursement</t>
  </si>
  <si>
    <t>CE Salary Analysis data</t>
  </si>
  <si>
    <t>Median</t>
  </si>
  <si>
    <t xml:space="preserve"> </t>
  </si>
  <si>
    <t>CEO</t>
  </si>
  <si>
    <t>Executive Director</t>
  </si>
  <si>
    <t>President</t>
  </si>
  <si>
    <t>Accountant</t>
  </si>
  <si>
    <t>Bookkeeper</t>
  </si>
  <si>
    <t>Data Entry</t>
  </si>
  <si>
    <t>Program Director</t>
  </si>
  <si>
    <t>Total</t>
  </si>
  <si>
    <t>Org. Size:</t>
  </si>
  <si>
    <t># CCC Sites</t>
  </si>
  <si>
    <t># DCH Sites</t>
  </si>
  <si>
    <t>Director</t>
  </si>
  <si>
    <t>Coordinator</t>
  </si>
  <si>
    <t>Program Coordinator</t>
  </si>
  <si>
    <t>Program Manager</t>
  </si>
  <si>
    <t>Office Manager</t>
  </si>
  <si>
    <t>Monitor</t>
  </si>
  <si>
    <t>Program Monitor</t>
  </si>
  <si>
    <t>Program Specialist</t>
  </si>
  <si>
    <t>Clerk</t>
  </si>
  <si>
    <t>Computer Specialist</t>
  </si>
  <si>
    <t>Is Compensation within Max Regional Range?</t>
  </si>
  <si>
    <t>15% Allowable Admin. Allocation</t>
  </si>
  <si>
    <t>DCH Administrative Allocation</t>
  </si>
  <si>
    <t>Dual Program check</t>
  </si>
  <si>
    <t>Texas</t>
  </si>
  <si>
    <t>LaDon F. Woodson</t>
  </si>
  <si>
    <t>CCC Staff</t>
  </si>
  <si>
    <t>ADC Staff</t>
  </si>
  <si>
    <t>DCH Staff</t>
  </si>
  <si>
    <t>Proper county description</t>
  </si>
  <si>
    <t>Callahan County</t>
  </si>
  <si>
    <t>Callahan County ,TX</t>
  </si>
  <si>
    <t>Jones County</t>
  </si>
  <si>
    <t>Jones County ,TX</t>
  </si>
  <si>
    <t>Taylor County</t>
  </si>
  <si>
    <t>Taylor County ,TX</t>
  </si>
  <si>
    <t>Armstrong County</t>
  </si>
  <si>
    <t>Armstrong County ,TX</t>
  </si>
  <si>
    <t>Carson County</t>
  </si>
  <si>
    <t>Carson County ,TX</t>
  </si>
  <si>
    <t>Oldham County</t>
  </si>
  <si>
    <t>Oldham County ,TX</t>
  </si>
  <si>
    <t>Potter County</t>
  </si>
  <si>
    <t>Potter County ,TX</t>
  </si>
  <si>
    <t>Randall County</t>
  </si>
  <si>
    <t>Randall County ,TX</t>
  </si>
  <si>
    <t>Bastrop County</t>
  </si>
  <si>
    <t>Bastrop County ,TX</t>
  </si>
  <si>
    <t>Caldwell County</t>
  </si>
  <si>
    <t>Caldwell County ,TX</t>
  </si>
  <si>
    <t>Hays County</t>
  </si>
  <si>
    <t>Hays County ,TX</t>
  </si>
  <si>
    <t>Travis County</t>
  </si>
  <si>
    <t>Travis County ,TX</t>
  </si>
  <si>
    <t>Williamson County</t>
  </si>
  <si>
    <t>Williamson County ,TX</t>
  </si>
  <si>
    <t>Hardin County</t>
  </si>
  <si>
    <t>Hardin County ,TX</t>
  </si>
  <si>
    <t>Jefferson County</t>
  </si>
  <si>
    <t>Jefferson County ,TX</t>
  </si>
  <si>
    <t>Orange County</t>
  </si>
  <si>
    <t>Orange County ,TX</t>
  </si>
  <si>
    <t>Newton County</t>
  </si>
  <si>
    <t>Newton County ,TX</t>
  </si>
  <si>
    <t>Cameron County</t>
  </si>
  <si>
    <t>Cameron County ,TX</t>
  </si>
  <si>
    <t>Brazos County</t>
  </si>
  <si>
    <t>Brazos County ,TX</t>
  </si>
  <si>
    <t>Burleson County</t>
  </si>
  <si>
    <t>Burleson County ,TX</t>
  </si>
  <si>
    <t>Robertson County</t>
  </si>
  <si>
    <t>Robertson County ,TX</t>
  </si>
  <si>
    <t>Aransas County</t>
  </si>
  <si>
    <t>Aransas County ,TX</t>
  </si>
  <si>
    <t>Nueces County</t>
  </si>
  <si>
    <t>Nueces County ,TX</t>
  </si>
  <si>
    <t>San Patricio County</t>
  </si>
  <si>
    <t>San Patricio County ,TX</t>
  </si>
  <si>
    <t>Collin County</t>
  </si>
  <si>
    <t>Collin County ,TX</t>
  </si>
  <si>
    <t>Dallas County</t>
  </si>
  <si>
    <t>Dallas County ,TX</t>
  </si>
  <si>
    <t>Denton County</t>
  </si>
  <si>
    <t>Denton County ,TX</t>
  </si>
  <si>
    <t>Ellis County</t>
  </si>
  <si>
    <t>Ellis County ,TX</t>
  </si>
  <si>
    <t>Hunt County</t>
  </si>
  <si>
    <t>Hunt County ,TX</t>
  </si>
  <si>
    <t>Kaufman County</t>
  </si>
  <si>
    <t>Kaufman County ,TX</t>
  </si>
  <si>
    <t>Rockwall County</t>
  </si>
  <si>
    <t>Rockwall County ,TX</t>
  </si>
  <si>
    <t>Hood County</t>
  </si>
  <si>
    <t>Hood County ,TX</t>
  </si>
  <si>
    <t>Johnson County</t>
  </si>
  <si>
    <t>Johnson County ,TX</t>
  </si>
  <si>
    <t>Parker County</t>
  </si>
  <si>
    <t>Parker County ,TX</t>
  </si>
  <si>
    <t>Somervell County</t>
  </si>
  <si>
    <t>Somervell County ,TX</t>
  </si>
  <si>
    <t>Tarrant County</t>
  </si>
  <si>
    <t>Tarrant County ,TX</t>
  </si>
  <si>
    <t>Wise County</t>
  </si>
  <si>
    <t>Wise County ,TX</t>
  </si>
  <si>
    <t>Hudspeth County</t>
  </si>
  <si>
    <t>Hudspeth County ,TX</t>
  </si>
  <si>
    <t>El Paso County</t>
  </si>
  <si>
    <t>El Paso County ,TX</t>
  </si>
  <si>
    <t>Austin County</t>
  </si>
  <si>
    <t>Austin County ,TX</t>
  </si>
  <si>
    <t>Brazoria County</t>
  </si>
  <si>
    <t>Brazoria County ,TX</t>
  </si>
  <si>
    <t>Chambers County</t>
  </si>
  <si>
    <t>Chambers County ,TX</t>
  </si>
  <si>
    <t>Fort Bend County</t>
  </si>
  <si>
    <t>Fort Bend County ,TX</t>
  </si>
  <si>
    <t>Galveston County</t>
  </si>
  <si>
    <t>Galveston County ,TX</t>
  </si>
  <si>
    <t>Harris County</t>
  </si>
  <si>
    <t>Harris County ,TX</t>
  </si>
  <si>
    <t>Liberty County</t>
  </si>
  <si>
    <t>Liberty County ,TX</t>
  </si>
  <si>
    <t>Montgomery County</t>
  </si>
  <si>
    <t>Montgomery County ,TX</t>
  </si>
  <si>
    <t>Waller County</t>
  </si>
  <si>
    <t>Waller County ,TX</t>
  </si>
  <si>
    <t>Bell County</t>
  </si>
  <si>
    <t>Bell County ,TX</t>
  </si>
  <si>
    <t>Coryell County</t>
  </si>
  <si>
    <t>Coryell County ,TX</t>
  </si>
  <si>
    <t>Lampasas County</t>
  </si>
  <si>
    <t>Lampasas County ,TX</t>
  </si>
  <si>
    <t>Webb County</t>
  </si>
  <si>
    <t>Webb County ,TX</t>
  </si>
  <si>
    <t>Gregg County</t>
  </si>
  <si>
    <t>Gregg County ,TX</t>
  </si>
  <si>
    <t>Rusk County</t>
  </si>
  <si>
    <t>Rusk County ,TX</t>
  </si>
  <si>
    <t>Upshur County</t>
  </si>
  <si>
    <t>Upshur County ,TX</t>
  </si>
  <si>
    <t>Crosby County</t>
  </si>
  <si>
    <t>Crosby County ,TX</t>
  </si>
  <si>
    <t>Lubbock County</t>
  </si>
  <si>
    <t>Lubbock County ,TX</t>
  </si>
  <si>
    <t>Lynn County</t>
  </si>
  <si>
    <t>Lynn County ,TX</t>
  </si>
  <si>
    <t>Hidalgo County</t>
  </si>
  <si>
    <t>Hidalgo County ,TX</t>
  </si>
  <si>
    <t>Midland County</t>
  </si>
  <si>
    <t>Midland County ,TX</t>
  </si>
  <si>
    <t>Martin County</t>
  </si>
  <si>
    <t>Martin County ,TX</t>
  </si>
  <si>
    <t>Ector County</t>
  </si>
  <si>
    <t>Ector County ,TX</t>
  </si>
  <si>
    <t>Irion County</t>
  </si>
  <si>
    <t>Irion County ,TX</t>
  </si>
  <si>
    <t>Tom Green County</t>
  </si>
  <si>
    <t>Tom Green County ,TX</t>
  </si>
  <si>
    <t>Atascosa County</t>
  </si>
  <si>
    <t>Atascosa County ,TX</t>
  </si>
  <si>
    <t>Bandera County</t>
  </si>
  <si>
    <t>Bandera County ,TX</t>
  </si>
  <si>
    <t>Bexar County</t>
  </si>
  <si>
    <t>Bexar County ,TX</t>
  </si>
  <si>
    <t>Comal County</t>
  </si>
  <si>
    <t>Comal County ,TX</t>
  </si>
  <si>
    <t>Guadalupe County</t>
  </si>
  <si>
    <t>Guadalupe County ,TX</t>
  </si>
  <si>
    <t>Kendall County</t>
  </si>
  <si>
    <t>Kendall County ,TX</t>
  </si>
  <si>
    <t>Medina County</t>
  </si>
  <si>
    <t>Medina County ,TX</t>
  </si>
  <si>
    <t>Wilson County</t>
  </si>
  <si>
    <t>Wilson County ,TX</t>
  </si>
  <si>
    <t>Grayson County</t>
  </si>
  <si>
    <t>Grayson County ,TX</t>
  </si>
  <si>
    <t>Bowie County</t>
  </si>
  <si>
    <t>Bowie County ,TX</t>
  </si>
  <si>
    <t>Smith County</t>
  </si>
  <si>
    <t>Smith County ,TX</t>
  </si>
  <si>
    <t>Goliad County</t>
  </si>
  <si>
    <t>Goliad County ,TX</t>
  </si>
  <si>
    <t>Victoria County</t>
  </si>
  <si>
    <t>Victoria County ,TX</t>
  </si>
  <si>
    <t>McLennan County</t>
  </si>
  <si>
    <t>McLennan County ,TX</t>
  </si>
  <si>
    <t>Falls County</t>
  </si>
  <si>
    <t>Falls County ,TX</t>
  </si>
  <si>
    <t>Archer County</t>
  </si>
  <si>
    <t>Archer County ,TX</t>
  </si>
  <si>
    <t>Clay County</t>
  </si>
  <si>
    <t>Clay County ,TX</t>
  </si>
  <si>
    <t>Wichita County</t>
  </si>
  <si>
    <t>Wichita County ,TX</t>
  </si>
  <si>
    <t>Andrews County</t>
  </si>
  <si>
    <t>Andrews County ,TX</t>
  </si>
  <si>
    <t>Bailey County</t>
  </si>
  <si>
    <t>Bailey County ,TX</t>
  </si>
  <si>
    <t>Baylor County</t>
  </si>
  <si>
    <t>Baylor County ,TX</t>
  </si>
  <si>
    <t>Borden County</t>
  </si>
  <si>
    <t>Borden County ,TX</t>
  </si>
  <si>
    <t>Briscoe County</t>
  </si>
  <si>
    <t>Briscoe County ,TX</t>
  </si>
  <si>
    <t>Castro County</t>
  </si>
  <si>
    <t>Castro County ,TX</t>
  </si>
  <si>
    <t>Childress County</t>
  </si>
  <si>
    <t>Childress County ,TX</t>
  </si>
  <si>
    <t>Cochran County</t>
  </si>
  <si>
    <t>Cochran County ,TX</t>
  </si>
  <si>
    <t>Collingsworth County</t>
  </si>
  <si>
    <t>Collingsworth County ,TX</t>
  </si>
  <si>
    <t>Cottle County</t>
  </si>
  <si>
    <t>Cottle County ,TX</t>
  </si>
  <si>
    <t>Crane County</t>
  </si>
  <si>
    <t>Crane County ,TX</t>
  </si>
  <si>
    <t>Crockett County</t>
  </si>
  <si>
    <t>Crockett County ,TX</t>
  </si>
  <si>
    <t>Dallam County</t>
  </si>
  <si>
    <t>Dallam County ,TX</t>
  </si>
  <si>
    <t>Dawson County</t>
  </si>
  <si>
    <t>Dawson County ,TX</t>
  </si>
  <si>
    <t>Deaf Smith County</t>
  </si>
  <si>
    <t>Deaf Smith County ,TX</t>
  </si>
  <si>
    <t>Dickens County</t>
  </si>
  <si>
    <t>Dickens County ,TX</t>
  </si>
  <si>
    <t>Donley County</t>
  </si>
  <si>
    <t>Donley County ,TX</t>
  </si>
  <si>
    <t>Fisher County</t>
  </si>
  <si>
    <t>Fisher County ,TX</t>
  </si>
  <si>
    <t>Floyd County</t>
  </si>
  <si>
    <t>Floyd County ,TX</t>
  </si>
  <si>
    <t>Foard County</t>
  </si>
  <si>
    <t>Foard County ,TX</t>
  </si>
  <si>
    <t>Gaines County</t>
  </si>
  <si>
    <t>Gaines County ,TX</t>
  </si>
  <si>
    <t>Garza County</t>
  </si>
  <si>
    <t>Garza County ,TX</t>
  </si>
  <si>
    <t>Glasscock County</t>
  </si>
  <si>
    <t>Glasscock County ,TX</t>
  </si>
  <si>
    <t>Gray County</t>
  </si>
  <si>
    <t>Gray County ,TX</t>
  </si>
  <si>
    <t>Hale County</t>
  </si>
  <si>
    <t>Hale County ,TX</t>
  </si>
  <si>
    <t>Hall County</t>
  </si>
  <si>
    <t>Hall County ,TX</t>
  </si>
  <si>
    <t>Hansford County</t>
  </si>
  <si>
    <t>Hansford County ,TX</t>
  </si>
  <si>
    <t>Hardeman County</t>
  </si>
  <si>
    <t>Hardeman County ,TX</t>
  </si>
  <si>
    <t>Hartley County</t>
  </si>
  <si>
    <t>Hartley County ,TX</t>
  </si>
  <si>
    <t>Haskell County</t>
  </si>
  <si>
    <t>Haskell County ,TX</t>
  </si>
  <si>
    <t>Hemphill County</t>
  </si>
  <si>
    <t>Hemphill County ,TX</t>
  </si>
  <si>
    <t>Hockley County</t>
  </si>
  <si>
    <t>Hockley County ,TX</t>
  </si>
  <si>
    <t>Howard County</t>
  </si>
  <si>
    <t>Howard County ,TX</t>
  </si>
  <si>
    <t>Hutchinson County</t>
  </si>
  <si>
    <t>Hutchinson County ,TX</t>
  </si>
  <si>
    <t>Kent County</t>
  </si>
  <si>
    <t>Kent County ,TX</t>
  </si>
  <si>
    <t>King County</t>
  </si>
  <si>
    <t>King County ,TX</t>
  </si>
  <si>
    <t>Knox County</t>
  </si>
  <si>
    <t>Knox County ,TX</t>
  </si>
  <si>
    <t>Lamb County</t>
  </si>
  <si>
    <t>Lamb County ,TX</t>
  </si>
  <si>
    <t>Lipscomb County</t>
  </si>
  <si>
    <t>Lipscomb County ,TX</t>
  </si>
  <si>
    <t>Loving County</t>
  </si>
  <si>
    <t>Loving County ,TX</t>
  </si>
  <si>
    <t>Mitchell County</t>
  </si>
  <si>
    <t>Mitchell County ,TX</t>
  </si>
  <si>
    <t>Moore County</t>
  </si>
  <si>
    <t>Moore County ,TX</t>
  </si>
  <si>
    <t>Motley County</t>
  </si>
  <si>
    <t>Motley County ,TX</t>
  </si>
  <si>
    <t>Nolan County</t>
  </si>
  <si>
    <t>Nolan County ,TX</t>
  </si>
  <si>
    <t>Ochiltree County</t>
  </si>
  <si>
    <t>Ochiltree County ,TX</t>
  </si>
  <si>
    <t>Parmer County</t>
  </si>
  <si>
    <t>Parmer County ,TX</t>
  </si>
  <si>
    <t>Pecos County</t>
  </si>
  <si>
    <t>Pecos County ,TX</t>
  </si>
  <si>
    <t>Reagan County</t>
  </si>
  <si>
    <t>Reagan County ,TX</t>
  </si>
  <si>
    <t>Reeves County</t>
  </si>
  <si>
    <t>Reeves County ,TX</t>
  </si>
  <si>
    <t>Roberts County</t>
  </si>
  <si>
    <t>Roberts County ,TX</t>
  </si>
  <si>
    <t>Scurry County</t>
  </si>
  <si>
    <t>Scurry County ,TX</t>
  </si>
  <si>
    <t>Shackelford County</t>
  </si>
  <si>
    <t>Shackelford County ,TX</t>
  </si>
  <si>
    <t>Sherman County</t>
  </si>
  <si>
    <t>Sherman County ,TX</t>
  </si>
  <si>
    <t>Stonewall County</t>
  </si>
  <si>
    <t>Stonewall County ,TX</t>
  </si>
  <si>
    <t>Swisher County</t>
  </si>
  <si>
    <t>Swisher County ,TX</t>
  </si>
  <si>
    <t>Terry County</t>
  </si>
  <si>
    <t>Terry County ,TX</t>
  </si>
  <si>
    <t>Throckmorton County</t>
  </si>
  <si>
    <t>Throckmorton County ,TX</t>
  </si>
  <si>
    <t>Upton County</t>
  </si>
  <si>
    <t>Upton County ,TX</t>
  </si>
  <si>
    <t>Ward County</t>
  </si>
  <si>
    <t>Ward County ,TX</t>
  </si>
  <si>
    <t>Wheeler County</t>
  </si>
  <si>
    <t>Wheeler County ,TX</t>
  </si>
  <si>
    <t>Brewster County</t>
  </si>
  <si>
    <t>Brewster County ,TX</t>
  </si>
  <si>
    <t>Culberson County</t>
  </si>
  <si>
    <t>Culberson County ,TX</t>
  </si>
  <si>
    <t>Jeff Davis County</t>
  </si>
  <si>
    <t>Jeff Davis County ,TX</t>
  </si>
  <si>
    <t>Presidio County</t>
  </si>
  <si>
    <t>Presidio County ,TX</t>
  </si>
  <si>
    <t>Wilbarger County</t>
  </si>
  <si>
    <t>Wilbarger County ,TX</t>
  </si>
  <si>
    <t>Winkler County</t>
  </si>
  <si>
    <t>Winkler County ,TX</t>
  </si>
  <si>
    <t>Yoakum County</t>
  </si>
  <si>
    <t>Yoakum County ,TX</t>
  </si>
  <si>
    <t>Terrell County</t>
  </si>
  <si>
    <t>Terrell County ,TX</t>
  </si>
  <si>
    <t>Delta County</t>
  </si>
  <si>
    <t>Delta County ,TX</t>
  </si>
  <si>
    <t>Anderson County</t>
  </si>
  <si>
    <t>Anderson County ,TX</t>
  </si>
  <si>
    <t>Camp County</t>
  </si>
  <si>
    <t>Camp County ,TX</t>
  </si>
  <si>
    <t>Cass County</t>
  </si>
  <si>
    <t>Cass County ,TX</t>
  </si>
  <si>
    <t>Cherokee County</t>
  </si>
  <si>
    <t>Cherokee County ,TX</t>
  </si>
  <si>
    <t>Cooke County</t>
  </si>
  <si>
    <t>Cooke County ,TX</t>
  </si>
  <si>
    <t>Eastland County</t>
  </si>
  <si>
    <t>Eastland County ,TX</t>
  </si>
  <si>
    <t>Erath County</t>
  </si>
  <si>
    <t>Erath County ,TX</t>
  </si>
  <si>
    <t>Fannin County</t>
  </si>
  <si>
    <t>Fannin County ,TX</t>
  </si>
  <si>
    <t>Franklin County</t>
  </si>
  <si>
    <t>Franklin County ,TX</t>
  </si>
  <si>
    <t>Harrison County</t>
  </si>
  <si>
    <t>Harrison County ,TX</t>
  </si>
  <si>
    <t>Henderson County</t>
  </si>
  <si>
    <t>Henderson County ,TX</t>
  </si>
  <si>
    <t>Hopkins County</t>
  </si>
  <si>
    <t>Hopkins County ,TX</t>
  </si>
  <si>
    <t>Jack County</t>
  </si>
  <si>
    <t>Jack County ,TX</t>
  </si>
  <si>
    <t>Lamar County</t>
  </si>
  <si>
    <t>Lamar County ,TX</t>
  </si>
  <si>
    <t>Marion County</t>
  </si>
  <si>
    <t>Marion County ,TX</t>
  </si>
  <si>
    <t>Montague County</t>
  </si>
  <si>
    <t>Montague County ,TX</t>
  </si>
  <si>
    <t>Morris County</t>
  </si>
  <si>
    <t>Morris County ,TX</t>
  </si>
  <si>
    <t>Navarro County</t>
  </si>
  <si>
    <t>Navarro County ,TX</t>
  </si>
  <si>
    <t>Palo Pinto County</t>
  </si>
  <si>
    <t>Palo Pinto County ,TX</t>
  </si>
  <si>
    <t>Panola County</t>
  </si>
  <si>
    <t>Panola County ,TX</t>
  </si>
  <si>
    <t>Rains County</t>
  </si>
  <si>
    <t>Rains County ,TX</t>
  </si>
  <si>
    <t>Red River County</t>
  </si>
  <si>
    <t>Red River County ,TX</t>
  </si>
  <si>
    <t>Stephens County</t>
  </si>
  <si>
    <t>Stephens County ,TX</t>
  </si>
  <si>
    <t>Van Zandt County</t>
  </si>
  <si>
    <t>Van Zandt County ,TX</t>
  </si>
  <si>
    <t>Wood County</t>
  </si>
  <si>
    <t>Wood County ,TX</t>
  </si>
  <si>
    <t>Comanche County</t>
  </si>
  <si>
    <t>Comanche County ,TX</t>
  </si>
  <si>
    <t>Titus County</t>
  </si>
  <si>
    <t>Titus County ,TX</t>
  </si>
  <si>
    <t>Young County</t>
  </si>
  <si>
    <t>Young County ,TX</t>
  </si>
  <si>
    <t>Angelina County</t>
  </si>
  <si>
    <t>Angelina County ,TX</t>
  </si>
  <si>
    <t>Houston County</t>
  </si>
  <si>
    <t>Houston County ,TX</t>
  </si>
  <si>
    <t>Jasper County</t>
  </si>
  <si>
    <t>Jasper County ,TX</t>
  </si>
  <si>
    <t>Nacogdoches County</t>
  </si>
  <si>
    <t>Nacogdoches County ,TX</t>
  </si>
  <si>
    <t>Polk County</t>
  </si>
  <si>
    <t>Polk County ,TX</t>
  </si>
  <si>
    <t>Sabine County</t>
  </si>
  <si>
    <t>Sabine County ,TX</t>
  </si>
  <si>
    <t>San Augustine County</t>
  </si>
  <si>
    <t>San Augustine County ,TX</t>
  </si>
  <si>
    <t>San Jacinto County</t>
  </si>
  <si>
    <t>San Jacinto County ,TX</t>
  </si>
  <si>
    <t>Shelby County</t>
  </si>
  <si>
    <t>Shelby County ,TX</t>
  </si>
  <si>
    <t>Trinity County</t>
  </si>
  <si>
    <t>Trinity County ,TX</t>
  </si>
  <si>
    <t>Tyler County</t>
  </si>
  <si>
    <t>Tyler County ,TX</t>
  </si>
  <si>
    <t>Blanco County</t>
  </si>
  <si>
    <t>Blanco County ,TX</t>
  </si>
  <si>
    <t>Bosque County</t>
  </si>
  <si>
    <t>Bosque County ,TX</t>
  </si>
  <si>
    <t>Brown County</t>
  </si>
  <si>
    <t>Brown County ,TX</t>
  </si>
  <si>
    <t>Burnet County</t>
  </si>
  <si>
    <t>Burnet County ,TX</t>
  </si>
  <si>
    <t>Coke County</t>
  </si>
  <si>
    <t>Coke County ,TX</t>
  </si>
  <si>
    <t>Coleman County</t>
  </si>
  <si>
    <t>Coleman County ,TX</t>
  </si>
  <si>
    <t>Concho County</t>
  </si>
  <si>
    <t>Concho County ,TX</t>
  </si>
  <si>
    <t>Fayette County</t>
  </si>
  <si>
    <t>Fayette County ,TX</t>
  </si>
  <si>
    <t>Freestone County</t>
  </si>
  <si>
    <t>Freestone County ,TX</t>
  </si>
  <si>
    <t>Frio County</t>
  </si>
  <si>
    <t>Frio County ,TX</t>
  </si>
  <si>
    <t>Gillespie County</t>
  </si>
  <si>
    <t>Gillespie County ,TX</t>
  </si>
  <si>
    <t>Grimes County</t>
  </si>
  <si>
    <t>Grimes County ,TX</t>
  </si>
  <si>
    <t>Hamilton County</t>
  </si>
  <si>
    <t>Hamilton County ,TX</t>
  </si>
  <si>
    <t>Hill County</t>
  </si>
  <si>
    <t>Hill County ,TX</t>
  </si>
  <si>
    <t>Kerr County</t>
  </si>
  <si>
    <t>Kerr County ,TX</t>
  </si>
  <si>
    <t>Kimble County</t>
  </si>
  <si>
    <t>Kimble County ,TX</t>
  </si>
  <si>
    <t>Lee County</t>
  </si>
  <si>
    <t>Lee County ,TX</t>
  </si>
  <si>
    <t>Leon County</t>
  </si>
  <si>
    <t>Leon County ,TX</t>
  </si>
  <si>
    <t>Limestone County</t>
  </si>
  <si>
    <t>Limestone County ,TX</t>
  </si>
  <si>
    <t>Llano County</t>
  </si>
  <si>
    <t>Llano County ,TX</t>
  </si>
  <si>
    <t>Madison County</t>
  </si>
  <si>
    <t>Madison County ,TX</t>
  </si>
  <si>
    <t>Mason County</t>
  </si>
  <si>
    <t>Mason County ,TX</t>
  </si>
  <si>
    <t>McCulloch County</t>
  </si>
  <si>
    <t>McCulloch County ,TX</t>
  </si>
  <si>
    <t>Menard County</t>
  </si>
  <si>
    <t>Menard County ,TX</t>
  </si>
  <si>
    <t>Milam County</t>
  </si>
  <si>
    <t>Milam County ,TX</t>
  </si>
  <si>
    <t>Mills County</t>
  </si>
  <si>
    <t>Mills County ,TX</t>
  </si>
  <si>
    <t>Runnels County</t>
  </si>
  <si>
    <t>Runnels County ,TX</t>
  </si>
  <si>
    <t>San Saba County</t>
  </si>
  <si>
    <t>San Saba County ,TX</t>
  </si>
  <si>
    <t>Schleicher County</t>
  </si>
  <si>
    <t>Schleicher County ,TX</t>
  </si>
  <si>
    <t>Sterling County</t>
  </si>
  <si>
    <t>Sterling County ,TX</t>
  </si>
  <si>
    <t>Sutton County</t>
  </si>
  <si>
    <t>Sutton County ,TX</t>
  </si>
  <si>
    <t>Walker County</t>
  </si>
  <si>
    <t>Walker County ,TX</t>
  </si>
  <si>
    <t>Washington County</t>
  </si>
  <si>
    <t>Washington County ,TX</t>
  </si>
  <si>
    <t>Dimmit County</t>
  </si>
  <si>
    <t>Dimmit County ,TX</t>
  </si>
  <si>
    <t>Edwards County</t>
  </si>
  <si>
    <t>Edwards County ,TX</t>
  </si>
  <si>
    <t>Kinney County</t>
  </si>
  <si>
    <t>Kinney County ,TX</t>
  </si>
  <si>
    <t>La Salle County</t>
  </si>
  <si>
    <t>La Salle County ,TX</t>
  </si>
  <si>
    <t>Maverick County</t>
  </si>
  <si>
    <t>Maverick County ,TX</t>
  </si>
  <si>
    <t>Real County</t>
  </si>
  <si>
    <t>Real County ,TX</t>
  </si>
  <si>
    <t>Uvalde County</t>
  </si>
  <si>
    <t>Uvalde County ,TX</t>
  </si>
  <si>
    <t>Val Verde County</t>
  </si>
  <si>
    <t>Val Verde County ,TX</t>
  </si>
  <si>
    <t>Zavala County</t>
  </si>
  <si>
    <t>Zavala County ,TX</t>
  </si>
  <si>
    <t>Bee County</t>
  </si>
  <si>
    <t>Bee County ,TX</t>
  </si>
  <si>
    <t>Brooks County</t>
  </si>
  <si>
    <t>Brooks County ,TX</t>
  </si>
  <si>
    <t>Calhoun County</t>
  </si>
  <si>
    <t>Calhoun County ,TX</t>
  </si>
  <si>
    <t>Colorado County</t>
  </si>
  <si>
    <t>Colorado County ,TX</t>
  </si>
  <si>
    <t>DeWitt County</t>
  </si>
  <si>
    <t>DeWitt County ,TX</t>
  </si>
  <si>
    <t>Duval County</t>
  </si>
  <si>
    <t>Duval County ,TX</t>
  </si>
  <si>
    <t>Gonzales County</t>
  </si>
  <si>
    <t>Gonzales County ,TX</t>
  </si>
  <si>
    <t>Jackson County</t>
  </si>
  <si>
    <t>Jackson County ,TX</t>
  </si>
  <si>
    <t>Jim Wells County</t>
  </si>
  <si>
    <t>Jim Wells County ,TX</t>
  </si>
  <si>
    <t>Kenedy County</t>
  </si>
  <si>
    <t>Kenedy County ,TX</t>
  </si>
  <si>
    <t>Kleberg County</t>
  </si>
  <si>
    <t>Kleberg County ,TX</t>
  </si>
  <si>
    <t>Lavaca County</t>
  </si>
  <si>
    <t>Lavaca County ,TX</t>
  </si>
  <si>
    <t>Live Oak County</t>
  </si>
  <si>
    <t>Live Oak County ,TX</t>
  </si>
  <si>
    <t>Matagorda County</t>
  </si>
  <si>
    <t>Matagorda County ,TX</t>
  </si>
  <si>
    <t>McMullen County</t>
  </si>
  <si>
    <t>McMullen County ,TX</t>
  </si>
  <si>
    <t>Refugio County</t>
  </si>
  <si>
    <t>Refugio County ,TX</t>
  </si>
  <si>
    <t>Wharton County</t>
  </si>
  <si>
    <t>Wharton County ,TX</t>
  </si>
  <si>
    <t>Willacy County</t>
  </si>
  <si>
    <t>Willacy County ,TX</t>
  </si>
  <si>
    <t>Zapata County</t>
  </si>
  <si>
    <t>Zapata County ,TX</t>
  </si>
  <si>
    <t>Jim Hogg County</t>
  </si>
  <si>
    <t>Jim Hogg County ,TX</t>
  </si>
  <si>
    <t>Starr County</t>
  </si>
  <si>
    <t>Starr County ,TX</t>
  </si>
  <si>
    <t>Karnes County</t>
  </si>
  <si>
    <t>Karnes County ,TX</t>
  </si>
  <si>
    <t>Min</t>
  </si>
  <si>
    <t>Max</t>
  </si>
  <si>
    <t>Dallas-Fort Worth-Arlington MSA</t>
  </si>
  <si>
    <t>San Antonio-New Braunfels MSA</t>
  </si>
  <si>
    <t>A</t>
  </si>
  <si>
    <t>B</t>
  </si>
  <si>
    <t>C</t>
  </si>
  <si>
    <t>D</t>
  </si>
  <si>
    <t>E</t>
  </si>
  <si>
    <t>F</t>
  </si>
  <si>
    <t>G</t>
  </si>
  <si>
    <t>H</t>
  </si>
  <si>
    <t>I</t>
  </si>
  <si>
    <t>J</t>
  </si>
  <si>
    <t>K</t>
  </si>
  <si>
    <t>L</t>
  </si>
  <si>
    <t>M</t>
  </si>
  <si>
    <t>N</t>
  </si>
  <si>
    <t>O</t>
  </si>
  <si>
    <t>P</t>
  </si>
  <si>
    <t>Q</t>
  </si>
  <si>
    <t>R</t>
  </si>
  <si>
    <t>S</t>
  </si>
  <si>
    <t>T</t>
  </si>
  <si>
    <t>U</t>
  </si>
  <si>
    <t>V</t>
  </si>
  <si>
    <t>W</t>
  </si>
  <si>
    <t>X</t>
  </si>
  <si>
    <t>Y</t>
  </si>
  <si>
    <t>Z</t>
  </si>
  <si>
    <t>Personnel</t>
  </si>
  <si>
    <t>A1</t>
  </si>
  <si>
    <t>B1</t>
  </si>
  <si>
    <t>C1</t>
  </si>
  <si>
    <t>D1</t>
  </si>
  <si>
    <t>E1</t>
  </si>
  <si>
    <t>F1</t>
  </si>
  <si>
    <t>G1</t>
  </si>
  <si>
    <t>H1</t>
  </si>
  <si>
    <t>I1</t>
  </si>
  <si>
    <t>J1</t>
  </si>
  <si>
    <t>K1</t>
  </si>
  <si>
    <t>L1</t>
  </si>
  <si>
    <t>M1</t>
  </si>
  <si>
    <t>N1</t>
  </si>
  <si>
    <t>O1</t>
  </si>
  <si>
    <t>P1</t>
  </si>
  <si>
    <t>Q1</t>
  </si>
  <si>
    <t>R1</t>
  </si>
  <si>
    <t>S1</t>
  </si>
  <si>
    <t>T1</t>
  </si>
  <si>
    <t>U1</t>
  </si>
  <si>
    <t>V1</t>
  </si>
  <si>
    <t>W1</t>
  </si>
  <si>
    <t>X1</t>
  </si>
  <si>
    <t>Y1</t>
  </si>
  <si>
    <t>Z1</t>
  </si>
  <si>
    <t>D10</t>
  </si>
  <si>
    <t>D11</t>
  </si>
  <si>
    <t>D12</t>
  </si>
  <si>
    <t>D7</t>
  </si>
  <si>
    <t>D8</t>
  </si>
  <si>
    <t>D9</t>
  </si>
  <si>
    <t>D15</t>
  </si>
  <si>
    <t>H15</t>
  </si>
  <si>
    <t>D16</t>
  </si>
  <si>
    <t>H16</t>
  </si>
  <si>
    <t>D17</t>
  </si>
  <si>
    <t>H17</t>
  </si>
  <si>
    <t>D18</t>
  </si>
  <si>
    <t>H18</t>
  </si>
  <si>
    <t>D19</t>
  </si>
  <si>
    <t>H19</t>
  </si>
  <si>
    <t>D20</t>
  </si>
  <si>
    <t>H20</t>
  </si>
  <si>
    <t>D21</t>
  </si>
  <si>
    <t>H21</t>
  </si>
  <si>
    <t>D22</t>
  </si>
  <si>
    <t>H22</t>
  </si>
  <si>
    <t>D23</t>
  </si>
  <si>
    <t>H23</t>
  </si>
  <si>
    <t>D24</t>
  </si>
  <si>
    <t>H24</t>
  </si>
  <si>
    <t>D25</t>
  </si>
  <si>
    <t>H25</t>
  </si>
  <si>
    <t>D26</t>
  </si>
  <si>
    <t>H26</t>
  </si>
  <si>
    <t>D27</t>
  </si>
  <si>
    <t>H27</t>
  </si>
  <si>
    <t>D28</t>
  </si>
  <si>
    <t>H28</t>
  </si>
  <si>
    <t>D29</t>
  </si>
  <si>
    <t>H29</t>
  </si>
  <si>
    <t>D30</t>
  </si>
  <si>
    <t>H30</t>
  </si>
  <si>
    <t>D31</t>
  </si>
  <si>
    <t>H31</t>
  </si>
  <si>
    <t>D32</t>
  </si>
  <si>
    <t>H32</t>
  </si>
  <si>
    <t>D33</t>
  </si>
  <si>
    <t>H33</t>
  </si>
  <si>
    <t>D34</t>
  </si>
  <si>
    <t>H34</t>
  </si>
  <si>
    <t>D35</t>
  </si>
  <si>
    <t>H35</t>
  </si>
  <si>
    <t>D36</t>
  </si>
  <si>
    <t>H36</t>
  </si>
  <si>
    <t>D37</t>
  </si>
  <si>
    <t>H37</t>
  </si>
  <si>
    <t>D38</t>
  </si>
  <si>
    <t>H38</t>
  </si>
  <si>
    <t>D39</t>
  </si>
  <si>
    <t>H39</t>
  </si>
  <si>
    <t>D40</t>
  </si>
  <si>
    <t>H40</t>
  </si>
  <si>
    <t>A2</t>
  </si>
  <si>
    <t>B2</t>
  </si>
  <si>
    <t>C2</t>
  </si>
  <si>
    <t>A3</t>
  </si>
  <si>
    <t>B3</t>
  </si>
  <si>
    <t>C3</t>
  </si>
  <si>
    <t>D2</t>
  </si>
  <si>
    <t>E2</t>
  </si>
  <si>
    <t>F2</t>
  </si>
  <si>
    <t>G2</t>
  </si>
  <si>
    <t>D3</t>
  </si>
  <si>
    <t>E3</t>
  </si>
  <si>
    <t>F3</t>
  </si>
  <si>
    <t>G3</t>
  </si>
  <si>
    <t>H2</t>
  </si>
  <si>
    <t>I2</t>
  </si>
  <si>
    <t>J2</t>
  </si>
  <si>
    <t>K2</t>
  </si>
  <si>
    <t>L2</t>
  </si>
  <si>
    <t>M2</t>
  </si>
  <si>
    <t>N2</t>
  </si>
  <si>
    <t>O2</t>
  </si>
  <si>
    <t>P2</t>
  </si>
  <si>
    <t>Q2</t>
  </si>
  <si>
    <t>R2</t>
  </si>
  <si>
    <t>S2</t>
  </si>
  <si>
    <t>T2</t>
  </si>
  <si>
    <t>U2</t>
  </si>
  <si>
    <t>V2</t>
  </si>
  <si>
    <t>W2</t>
  </si>
  <si>
    <t>X2</t>
  </si>
  <si>
    <t>Y2</t>
  </si>
  <si>
    <t>Z2</t>
  </si>
  <si>
    <t>H3</t>
  </si>
  <si>
    <t>I3</t>
  </si>
  <si>
    <t>J3</t>
  </si>
  <si>
    <t>K3</t>
  </si>
  <si>
    <t>L3</t>
  </si>
  <si>
    <t>M3</t>
  </si>
  <si>
    <t>N3</t>
  </si>
  <si>
    <t>O3</t>
  </si>
  <si>
    <t>P3</t>
  </si>
  <si>
    <t>Q3</t>
  </si>
  <si>
    <t>R3</t>
  </si>
  <si>
    <t>S3</t>
  </si>
  <si>
    <t>T3</t>
  </si>
  <si>
    <t>U3</t>
  </si>
  <si>
    <t>V3</t>
  </si>
  <si>
    <t>W3</t>
  </si>
  <si>
    <t>X3</t>
  </si>
  <si>
    <t>Y3</t>
  </si>
  <si>
    <t>Z3</t>
  </si>
  <si>
    <t>J12</t>
  </si>
  <si>
    <t>L15</t>
  </si>
  <si>
    <t>L16</t>
  </si>
  <si>
    <t>L17</t>
  </si>
  <si>
    <t>L18</t>
  </si>
  <si>
    <t>L19</t>
  </si>
  <si>
    <t>L20</t>
  </si>
  <si>
    <t>L21</t>
  </si>
  <si>
    <t>L22</t>
  </si>
  <si>
    <t>L23</t>
  </si>
  <si>
    <t>L24</t>
  </si>
  <si>
    <t>L25</t>
  </si>
  <si>
    <t>L26</t>
  </si>
  <si>
    <t>L27</t>
  </si>
  <si>
    <t>L28</t>
  </si>
  <si>
    <t>L29</t>
  </si>
  <si>
    <t>L30</t>
  </si>
  <si>
    <t>L31</t>
  </si>
  <si>
    <t>L32</t>
  </si>
  <si>
    <t>L33</t>
  </si>
  <si>
    <t>L34</t>
  </si>
  <si>
    <t>L35</t>
  </si>
  <si>
    <t>L36</t>
  </si>
  <si>
    <t>L37</t>
  </si>
  <si>
    <t>L38</t>
  </si>
  <si>
    <t>L39</t>
  </si>
  <si>
    <t>L40</t>
  </si>
  <si>
    <t>J16</t>
  </si>
  <si>
    <t>J17</t>
  </si>
  <si>
    <t>J18</t>
  </si>
  <si>
    <t>J19</t>
  </si>
  <si>
    <t>J20</t>
  </si>
  <si>
    <t>J21</t>
  </si>
  <si>
    <t>J22</t>
  </si>
  <si>
    <t>J23</t>
  </si>
  <si>
    <t>J24</t>
  </si>
  <si>
    <t>J25</t>
  </si>
  <si>
    <t>J26</t>
  </si>
  <si>
    <t>J27</t>
  </si>
  <si>
    <t>J28</t>
  </si>
  <si>
    <t>J29</t>
  </si>
  <si>
    <t>J30</t>
  </si>
  <si>
    <t>J31</t>
  </si>
  <si>
    <t>J32</t>
  </si>
  <si>
    <t>J33</t>
  </si>
  <si>
    <t>J34</t>
  </si>
  <si>
    <t>J35</t>
  </si>
  <si>
    <t>J36</t>
  </si>
  <si>
    <t>J37</t>
  </si>
  <si>
    <t>J38</t>
  </si>
  <si>
    <t>J39</t>
  </si>
  <si>
    <t>J40</t>
  </si>
  <si>
    <t># of Center Sites</t>
  </si>
  <si>
    <t># of DCH Sites</t>
  </si>
  <si>
    <t>Projected  Program Reimb. Range</t>
  </si>
  <si>
    <t>CCCR</t>
  </si>
  <si>
    <t>ADCR</t>
  </si>
  <si>
    <t>DCHR</t>
  </si>
  <si>
    <t>J15</t>
  </si>
  <si>
    <t>Region:</t>
  </si>
  <si>
    <t>Projected Program Reimbursment</t>
  </si>
  <si>
    <t>Food Preparation and Service related occupations</t>
  </si>
  <si>
    <t>Input Screen</t>
  </si>
  <si>
    <t xml:space="preserve">% of  Administrative allocation 
</t>
  </si>
  <si>
    <t xml:space="preserve">DCH </t>
  </si>
  <si>
    <t>% of Administrative Allocation
DCH</t>
  </si>
  <si>
    <t>Salary Analysis</t>
  </si>
  <si>
    <t/>
  </si>
  <si>
    <t>Large</t>
  </si>
  <si>
    <t>Yes</t>
  </si>
  <si>
    <t>Organization Information</t>
  </si>
  <si>
    <t>Name:</t>
  </si>
  <si>
    <t>Position titles</t>
  </si>
  <si>
    <t>Financial Manager</t>
  </si>
  <si>
    <t>BLS Percentile Wages</t>
  </si>
  <si>
    <r>
      <rPr>
        <b/>
        <sz val="8"/>
        <rFont val="Times New Roman"/>
        <family val="1"/>
      </rPr>
      <t>Below 15%</t>
    </r>
    <r>
      <rPr>
        <sz val="8"/>
        <color theme="2" tint="-0.89999084444715716"/>
        <rFont val="Times New Roman"/>
        <family val="1"/>
      </rPr>
      <t xml:space="preserve"> Admin allocation for Centers, Under DCH admin allocation.</t>
    </r>
  </si>
  <si>
    <t>Executive Staff</t>
  </si>
  <si>
    <t>% of Admin Allocation toward income</t>
  </si>
  <si>
    <t>Max Regional Range by position</t>
  </si>
  <si>
    <t>Assumptions (As indicated in FNS 796-2 Rev. 4, 2 CFR 200 &amp; other applicable USDA Guidance)</t>
  </si>
  <si>
    <t>A4</t>
  </si>
  <si>
    <t>B5</t>
  </si>
  <si>
    <t>C6</t>
  </si>
  <si>
    <t>N17</t>
  </si>
  <si>
    <t>P19</t>
  </si>
  <si>
    <t>R21</t>
  </si>
  <si>
    <t>B4</t>
  </si>
  <si>
    <t>C4</t>
  </si>
  <si>
    <t>D4</t>
  </si>
  <si>
    <t>A5</t>
  </si>
  <si>
    <t>C5</t>
  </si>
  <si>
    <t>D5</t>
  </si>
  <si>
    <t>A6</t>
  </si>
  <si>
    <t>B6</t>
  </si>
  <si>
    <t>D6</t>
  </si>
  <si>
    <t>E4</t>
  </si>
  <si>
    <t>F4</t>
  </si>
  <si>
    <t>Z4</t>
  </si>
  <si>
    <t>Y4</t>
  </si>
  <si>
    <t>X4</t>
  </si>
  <si>
    <t>W4</t>
  </si>
  <si>
    <t>V4</t>
  </si>
  <si>
    <t>U4</t>
  </si>
  <si>
    <t>S4</t>
  </si>
  <si>
    <t>T4</t>
  </si>
  <si>
    <t>R4</t>
  </si>
  <si>
    <t>Q4</t>
  </si>
  <si>
    <t>P4</t>
  </si>
  <si>
    <t>O4</t>
  </si>
  <si>
    <t>N4</t>
  </si>
  <si>
    <t>M4</t>
  </si>
  <si>
    <t>L4</t>
  </si>
  <si>
    <t>K4</t>
  </si>
  <si>
    <t>J4</t>
  </si>
  <si>
    <t>I4</t>
  </si>
  <si>
    <t>H4</t>
  </si>
  <si>
    <t>G4</t>
  </si>
  <si>
    <t>E5</t>
  </si>
  <si>
    <t>F5</t>
  </si>
  <si>
    <t>G5</t>
  </si>
  <si>
    <t>H5</t>
  </si>
  <si>
    <t>I5</t>
  </si>
  <si>
    <t>J5</t>
  </si>
  <si>
    <t>K5</t>
  </si>
  <si>
    <t>L5</t>
  </si>
  <si>
    <t>M5</t>
  </si>
  <si>
    <t>N5</t>
  </si>
  <si>
    <t>O5</t>
  </si>
  <si>
    <t>P5</t>
  </si>
  <si>
    <t>Q5</t>
  </si>
  <si>
    <t>R5</t>
  </si>
  <si>
    <t>S5</t>
  </si>
  <si>
    <t>T5</t>
  </si>
  <si>
    <t>U5</t>
  </si>
  <si>
    <t>V5</t>
  </si>
  <si>
    <t>X5</t>
  </si>
  <si>
    <t>Y5</t>
  </si>
  <si>
    <t>Z5</t>
  </si>
  <si>
    <t>W5</t>
  </si>
  <si>
    <t>E6</t>
  </si>
  <si>
    <t>F6</t>
  </si>
  <si>
    <t>G6</t>
  </si>
  <si>
    <t>H6</t>
  </si>
  <si>
    <t>I6</t>
  </si>
  <si>
    <t>J6</t>
  </si>
  <si>
    <t>K6</t>
  </si>
  <si>
    <t>L6</t>
  </si>
  <si>
    <t>M6</t>
  </si>
  <si>
    <t>N6</t>
  </si>
  <si>
    <t>O6</t>
  </si>
  <si>
    <t>P6</t>
  </si>
  <si>
    <t>Q6</t>
  </si>
  <si>
    <t>R6</t>
  </si>
  <si>
    <t>S6</t>
  </si>
  <si>
    <t>T6</t>
  </si>
  <si>
    <t>U6</t>
  </si>
  <si>
    <t>V6</t>
  </si>
  <si>
    <t>W6</t>
  </si>
  <si>
    <t>X6</t>
  </si>
  <si>
    <t>Y6</t>
  </si>
  <si>
    <t>Z6</t>
  </si>
  <si>
    <t>N15</t>
  </si>
  <si>
    <t>N16</t>
  </si>
  <si>
    <t>N18</t>
  </si>
  <si>
    <t>N19</t>
  </si>
  <si>
    <t>N20</t>
  </si>
  <si>
    <t>N21</t>
  </si>
  <si>
    <t>N22</t>
  </si>
  <si>
    <t>N23</t>
  </si>
  <si>
    <t>N24</t>
  </si>
  <si>
    <t>N25</t>
  </si>
  <si>
    <t>N26</t>
  </si>
  <si>
    <t>N27</t>
  </si>
  <si>
    <t>N28</t>
  </si>
  <si>
    <t>N29</t>
  </si>
  <si>
    <t>N30</t>
  </si>
  <si>
    <t>N31</t>
  </si>
  <si>
    <t>N32</t>
  </si>
  <si>
    <t>N33</t>
  </si>
  <si>
    <t>N34</t>
  </si>
  <si>
    <t>N35</t>
  </si>
  <si>
    <t>N36</t>
  </si>
  <si>
    <t>N37</t>
  </si>
  <si>
    <t>N38</t>
  </si>
  <si>
    <t>N39</t>
  </si>
  <si>
    <t>N40</t>
  </si>
  <si>
    <t>N12</t>
  </si>
  <si>
    <t>P15</t>
  </si>
  <si>
    <t>P16</t>
  </si>
  <si>
    <t>P17</t>
  </si>
  <si>
    <t>P18</t>
  </si>
  <si>
    <t>P20</t>
  </si>
  <si>
    <t>P21</t>
  </si>
  <si>
    <t>P22</t>
  </si>
  <si>
    <t>P23</t>
  </si>
  <si>
    <t>P24</t>
  </si>
  <si>
    <t>P25</t>
  </si>
  <si>
    <t>P26</t>
  </si>
  <si>
    <t>P27</t>
  </si>
  <si>
    <t>P28</t>
  </si>
  <si>
    <t>P29</t>
  </si>
  <si>
    <t>P30</t>
  </si>
  <si>
    <t>P31</t>
  </si>
  <si>
    <t>P32</t>
  </si>
  <si>
    <t>P33</t>
  </si>
  <si>
    <t>P34</t>
  </si>
  <si>
    <t>P35</t>
  </si>
  <si>
    <t>P36</t>
  </si>
  <si>
    <t>P37</t>
  </si>
  <si>
    <t>P38</t>
  </si>
  <si>
    <t>P39</t>
  </si>
  <si>
    <t>P40</t>
  </si>
  <si>
    <t>R12</t>
  </si>
  <si>
    <t>R15</t>
  </si>
  <si>
    <t>R16</t>
  </si>
  <si>
    <t>R17</t>
  </si>
  <si>
    <t>R18</t>
  </si>
  <si>
    <t>R19</t>
  </si>
  <si>
    <t>R20</t>
  </si>
  <si>
    <t>R22</t>
  </si>
  <si>
    <t>R23</t>
  </si>
  <si>
    <t>R24</t>
  </si>
  <si>
    <t>R25</t>
  </si>
  <si>
    <t>R26</t>
  </si>
  <si>
    <t>R27</t>
  </si>
  <si>
    <t>R28</t>
  </si>
  <si>
    <t>R29</t>
  </si>
  <si>
    <t>R30</t>
  </si>
  <si>
    <t>R31</t>
  </si>
  <si>
    <t>R32</t>
  </si>
  <si>
    <t>R33</t>
  </si>
  <si>
    <t>R34</t>
  </si>
  <si>
    <t>R35</t>
  </si>
  <si>
    <t>R36</t>
  </si>
  <si>
    <t>R37</t>
  </si>
  <si>
    <t>R38</t>
  </si>
  <si>
    <t>R39</t>
  </si>
  <si>
    <t>R40</t>
  </si>
  <si>
    <t>00002</t>
  </si>
  <si>
    <t>Example CE 2</t>
  </si>
  <si>
    <t>DCH Allowable Admin. Allocation</t>
  </si>
  <si>
    <t>No</t>
  </si>
  <si>
    <t># of Staff by Category</t>
  </si>
  <si>
    <t>2.5M+</t>
  </si>
  <si>
    <t>Dashboard</t>
  </si>
  <si>
    <t>Wages and salaries</t>
  </si>
  <si>
    <t>Benefits</t>
  </si>
  <si>
    <t>Compensation component</t>
  </si>
  <si>
    <t>Private industry</t>
  </si>
  <si>
    <t>Projected Program Reimbursement</t>
  </si>
  <si>
    <t xml:space="preserve">Input projected program reimbursement for each program in the designated location. The block to the far left will automatically populate. </t>
  </si>
  <si>
    <r>
      <t xml:space="preserve">Max regional Range by position
</t>
    </r>
    <r>
      <rPr>
        <b/>
        <sz val="8"/>
        <color theme="2" tint="-0.89999084444715716"/>
        <rFont val="Times New Roman"/>
        <family val="1"/>
      </rPr>
      <t>*Based on time spent in federal food service program</t>
    </r>
  </si>
  <si>
    <t>Do not delete</t>
  </si>
  <si>
    <t>Reference</t>
  </si>
  <si>
    <t>BLS</t>
  </si>
  <si>
    <r>
      <t xml:space="preserve">This is not comprehensive list of </t>
    </r>
    <r>
      <rPr>
        <b/>
        <sz val="12"/>
        <rFont val="Arial Narrow"/>
        <family val="2"/>
      </rPr>
      <t>position titles</t>
    </r>
    <r>
      <rPr>
        <sz val="12"/>
        <rFont val="Arial Narrow"/>
        <family val="2"/>
      </rPr>
      <t xml:space="preserve"> and is meant as an example only. A certain degree of latitude must be used when placing positions into required categories. </t>
    </r>
    <r>
      <rPr>
        <sz val="12"/>
        <color theme="9" tint="-0.249977111117893"/>
        <rFont val="Arial Narrow"/>
        <family val="2"/>
      </rPr>
      <t>Categories are based on the job function as indicated, not on the job title.</t>
    </r>
  </si>
  <si>
    <t>CE Information Example and Instructions</t>
  </si>
  <si>
    <t>Median Salaries as Reported by the Texas Workforce Commission</t>
  </si>
  <si>
    <t>Is Salary within Max Regional Range?</t>
  </si>
  <si>
    <t>Using the drop down, pick the appropriate personnel category. Populate the salary for that staff member. The Max Regional Range column will indicate if the assigned salary meets the reasonable criteria.</t>
  </si>
  <si>
    <t>The input screen is designed to allow for data entry of organization information and to define the personnel roles with yearly salary  for each program.</t>
  </si>
  <si>
    <t>Input yearly salary (excluding benefits) in these columns.</t>
  </si>
  <si>
    <t>CCC Program Hours Daily</t>
  </si>
  <si>
    <t>ADC Program Hours Daily</t>
  </si>
  <si>
    <t>DCH Program Hours Daily</t>
  </si>
  <si>
    <t>ADC Yearly Salary (excluding benefits)</t>
  </si>
  <si>
    <t>CCC Yearly Salary (excluding benefits)</t>
  </si>
  <si>
    <t>DCH Yearly Salary (excluding benefits)</t>
  </si>
  <si>
    <t>The dashboard displays the totals from the previous page and the administrative allocation amounts. These amounts are used to determine if salaries are allowable.</t>
  </si>
  <si>
    <t>Are salaries allocated to program within an allowable range?</t>
  </si>
  <si>
    <r>
      <t xml:space="preserve">Total Salaries
</t>
    </r>
    <r>
      <rPr>
        <b/>
        <sz val="10"/>
        <rFont val="Times New Roman"/>
        <family val="1"/>
      </rPr>
      <t>(All Programs)</t>
    </r>
  </si>
  <si>
    <t>Salaries charged to Program</t>
  </si>
  <si>
    <t>Total Salary
DCH</t>
  </si>
  <si>
    <t>Salaries  Per Category</t>
  </si>
  <si>
    <t xml:space="preserve">% of  Administrative Allocation 
</t>
  </si>
  <si>
    <t>Total Salary
CCC &amp; ADC</t>
  </si>
  <si>
    <t>% of Administrative Allocation
CCC &amp; ADC</t>
  </si>
  <si>
    <t>Categorical role to position title examples</t>
  </si>
  <si>
    <t xml:space="preserve">To keep the tool updated, the state data tab includes the tables for the Texas metropolitan statistical areas (MSA) as defined by the BLS and TWC. The user can input the updated median wage data from the Texas Workforce Commission Website (TWC Wages by Profession) for the standard occupations and NAICS categories used for the six program functions detailed in this document. The current CACFP Reimbursement Rates can be found on the Square Meals website.
</t>
  </si>
  <si>
    <t>Admin. Manager</t>
  </si>
  <si>
    <t>Facilities Manager</t>
  </si>
  <si>
    <r>
      <t xml:space="preserve">To determine reasonableness, F&amp;N uses industry type as set by </t>
    </r>
    <r>
      <rPr>
        <b/>
        <u/>
        <sz val="11"/>
        <color theme="2" tint="-0.89999084444715716"/>
        <rFont val="Times New Roman"/>
        <family val="1"/>
      </rPr>
      <t>The North American Industry Classification System (NAICS)</t>
    </r>
    <r>
      <rPr>
        <b/>
        <sz val="11"/>
        <color theme="2" tint="-0.89999084444715716"/>
        <rFont val="Times New Roman"/>
        <family val="1"/>
      </rPr>
      <t>. The industry type is established as subsector 624 – Social Assistance.
Field of employment is matched to meet the roles consistent with that appropriate for a non-profit food service program and categorized to fill that role. Program salary is therefore approved only for those duties applicable toward the fulfilment of the non-profit food service.
As a result, in order to ensure that roles meet certain criteria, six administrative and one operational categorically significant functions have been established.</t>
    </r>
  </si>
  <si>
    <t>Building Manager</t>
  </si>
  <si>
    <t>Services Manager</t>
  </si>
  <si>
    <t>Operations Manager</t>
  </si>
  <si>
    <t>Initial 50 Day Care Homes (1 through 50)</t>
  </si>
  <si>
    <t>Next 150 Day Care Homes (51 through 200)</t>
  </si>
  <si>
    <t>Next 800 Day Care Homes (201 through 1000)</t>
  </si>
  <si>
    <t>Additional Day Care Homes (1001 and over)</t>
  </si>
  <si>
    <r>
      <t>Administrative rates for sponsoring organizations of day care homes </t>
    </r>
    <r>
      <rPr>
        <sz val="11"/>
        <rFont val="Arial"/>
        <family val="2"/>
      </rPr>
      <t>(per home per month)</t>
    </r>
  </si>
  <si>
    <t>TWC Wage by Profession and MSA</t>
  </si>
  <si>
    <t>squaremeals.org</t>
  </si>
  <si>
    <t xml:space="preserve"> Category - Executive Staff</t>
  </si>
  <si>
    <t>Role</t>
  </si>
  <si>
    <t>Total Salaries
(All Programs)</t>
  </si>
  <si>
    <r>
      <t xml:space="preserve">In the </t>
    </r>
    <r>
      <rPr>
        <b/>
        <sz val="16"/>
        <color theme="5"/>
        <rFont val="Arial Narrow"/>
        <family val="2"/>
      </rPr>
      <t>Program Hours</t>
    </r>
    <r>
      <rPr>
        <sz val="16"/>
        <color theme="5"/>
        <rFont val="Arial Narrow"/>
        <family val="2"/>
      </rPr>
      <t xml:space="preserve"> column, input the amount of time worked on program business daily</t>
    </r>
  </si>
  <si>
    <t>Houston-Pasadena-The Woodlands</t>
  </si>
  <si>
    <t>Dallas-Fort Worth-Arlington</t>
  </si>
  <si>
    <t>Median salaries are taken from the BLS and defined based on the metropolitan statistical area (MSA). The Texas Workforce Commission pulls these salaries from the BLS. To account for salary and wage differences across the state, TDA uses three distinct MSAs with the remainder of the state based on the overall Texas salary and wage data. CACFP reimbursement rates are taken from squaremeals.org.
*Data as of May 2026</t>
  </si>
  <si>
    <t>Houston-Pasadena-The Woodlands MSA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</si>
</sst>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9">
    <numFmt numFmtId="6" formatCode="&quot;$&quot;#,##0_);[Red]\(&quot;$&quot;#,##0\)"/>
    <numFmt numFmtId="8" formatCode="&quot;$&quot;#,##0.00_);[Red]\(&quot;$&quot;#,##0.00\)"/>
    <numFmt numFmtId="44" formatCode="_(&quot;$&quot;* #,##0.00_);_(&quot;$&quot;* \(#,##0.00\);_(&quot;$&quot;* &quot;-&quot;??_);_(@_)"/>
    <numFmt numFmtId="43" formatCode="_(* #,##0.00_);_(* \(#,##0.00\);_(* &quot;-&quot;??_);_(@_)"/>
    <numFmt numFmtId="164" formatCode="&quot;$&quot;#,##0.00"/>
    <numFmt numFmtId="165" formatCode="m/d/yy;@"/>
    <numFmt numFmtId="166" formatCode="mm/dd/yyyy\ hh:mm:ss"/>
    <numFmt numFmtId="167" formatCode="_(* #,##0_);_(* \(#,##0\);_(* &quot;-&quot;??_);_(@_)"/>
    <numFmt numFmtId="168" formatCode="_(&quot;$&quot;* #,##0_);_(&quot;$&quot;* \(#,##0\);_(&quot;$&quot;* &quot;-&quot;??_);_(@_)"/>
  </numFmts>
  <fonts count="113" x14ac:knownFonts="1">
    <font>
      <sz val="12"/>
      <name val="Arial Narrow"/>
    </font>
    <font>
      <sz val="11"/>
      <color theme="1"/>
      <name val="Calibri"/>
      <family val="2"/>
      <scheme val="minor"/>
    </font>
    <font>
      <b/>
      <sz val="12"/>
      <name val="Arial Narrow"/>
      <family val="2"/>
    </font>
    <font>
      <sz val="8"/>
      <name val="Arial Narrow"/>
      <family val="2"/>
    </font>
    <font>
      <b/>
      <sz val="12"/>
      <color indexed="12"/>
      <name val="Arial Narrow"/>
      <family val="2"/>
    </font>
    <font>
      <sz val="12"/>
      <name val="Arial Narrow"/>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u/>
      <sz val="11"/>
      <color indexed="12"/>
      <name val="Arial Narrow"/>
      <family val="2"/>
    </font>
    <font>
      <sz val="10"/>
      <name val="Arial"/>
      <family val="2"/>
    </font>
    <font>
      <u/>
      <sz val="11"/>
      <color theme="10"/>
      <name val="Arial Narrow"/>
      <family val="2"/>
    </font>
    <font>
      <b/>
      <sz val="12"/>
      <color rgb="FFFF0000"/>
      <name val="Arial Narrow"/>
      <family val="2"/>
    </font>
    <font>
      <b/>
      <sz val="12"/>
      <color rgb="FF0000FF"/>
      <name val="Arial Narrow"/>
      <family val="2"/>
    </font>
    <font>
      <sz val="11"/>
      <color theme="1"/>
      <name val="Calibri"/>
      <family val="2"/>
      <scheme val="minor"/>
    </font>
    <font>
      <b/>
      <sz val="14"/>
      <name val="Times New Roman"/>
      <family val="1"/>
    </font>
    <font>
      <sz val="12"/>
      <name val="Times New Roman"/>
      <family val="1"/>
    </font>
    <font>
      <b/>
      <sz val="12"/>
      <name val="Times New Roman"/>
      <family val="1"/>
    </font>
    <font>
      <b/>
      <sz val="16"/>
      <color theme="1"/>
      <name val="Times New Roman"/>
      <family val="1"/>
    </font>
    <font>
      <b/>
      <sz val="11"/>
      <name val="Times New Roman"/>
      <family val="1"/>
    </font>
    <font>
      <sz val="12"/>
      <color theme="0"/>
      <name val="Times New Roman"/>
      <family val="1"/>
    </font>
    <font>
      <b/>
      <sz val="12"/>
      <color theme="1"/>
      <name val="Times New Roman"/>
      <family val="1"/>
    </font>
    <font>
      <b/>
      <sz val="10"/>
      <name val="Times New Roman"/>
      <family val="1"/>
    </font>
    <font>
      <sz val="20"/>
      <name val="Times New Roman"/>
      <family val="1"/>
    </font>
    <font>
      <sz val="8"/>
      <name val="Times New Roman"/>
      <family val="1"/>
    </font>
    <font>
      <sz val="11"/>
      <color theme="1"/>
      <name val="Times New Roman"/>
      <family val="1"/>
    </font>
    <font>
      <b/>
      <sz val="11"/>
      <color theme="1"/>
      <name val="Times New Roman"/>
      <family val="1"/>
    </font>
    <font>
      <sz val="12"/>
      <color theme="1"/>
      <name val="Times New Roman"/>
      <family val="1"/>
    </font>
    <font>
      <u/>
      <sz val="11"/>
      <color theme="10"/>
      <name val="Calibri"/>
      <family val="2"/>
      <scheme val="minor"/>
    </font>
    <font>
      <b/>
      <sz val="14"/>
      <color rgb="FF008000"/>
      <name val="Times New Roman"/>
      <family val="1"/>
    </font>
    <font>
      <b/>
      <sz val="10"/>
      <color theme="1"/>
      <name val="Times New Roman"/>
      <family val="1"/>
    </font>
    <font>
      <u/>
      <sz val="11"/>
      <color theme="10"/>
      <name val="Times New Roman"/>
      <family val="1"/>
    </font>
    <font>
      <sz val="11"/>
      <name val="Times New Roman"/>
      <family val="1"/>
    </font>
    <font>
      <sz val="14"/>
      <color rgb="FF183061"/>
      <name val="Times New Roman"/>
      <family val="1"/>
    </font>
    <font>
      <b/>
      <sz val="16"/>
      <color rgb="FF0000FF"/>
      <name val="Times New Roman"/>
      <family val="1"/>
    </font>
    <font>
      <b/>
      <sz val="16"/>
      <name val="Times New Roman"/>
      <family val="1"/>
    </font>
    <font>
      <b/>
      <sz val="8"/>
      <name val="Times New Roman"/>
      <family val="1"/>
    </font>
    <font>
      <b/>
      <sz val="16"/>
      <color theme="2" tint="-0.89999084444715716"/>
      <name val="Times New Roman"/>
      <family val="1"/>
    </font>
    <font>
      <b/>
      <sz val="12"/>
      <color theme="2" tint="-0.89999084444715716"/>
      <name val="Times New Roman"/>
      <family val="1"/>
    </font>
    <font>
      <b/>
      <sz val="12"/>
      <color rgb="FF0000FF"/>
      <name val="Times New Roman"/>
      <family val="1"/>
    </font>
    <font>
      <sz val="12"/>
      <name val="Arial Narrow"/>
      <family val="2"/>
    </font>
    <font>
      <sz val="12"/>
      <color theme="2" tint="-0.89999084444715716"/>
      <name val="Arial Narrow"/>
      <family val="2"/>
    </font>
    <font>
      <sz val="12"/>
      <color theme="2" tint="-0.249977111117893"/>
      <name val="Arial Narrow"/>
      <family val="2"/>
    </font>
    <font>
      <sz val="12"/>
      <color theme="2" tint="-0.499984740745262"/>
      <name val="Arial Narrow"/>
      <family val="2"/>
    </font>
    <font>
      <sz val="12"/>
      <color rgb="FF0000FF"/>
      <name val="Arial Narrow"/>
      <family val="2"/>
    </font>
    <font>
      <sz val="11"/>
      <color rgb="FF333333"/>
      <name val="Times New Roman"/>
      <family val="1"/>
    </font>
    <font>
      <sz val="12"/>
      <color theme="2" tint="-0.499984740745262"/>
      <name val="Times New Roman"/>
      <family val="1"/>
    </font>
    <font>
      <sz val="14"/>
      <color theme="3"/>
      <name val="Times New Roman"/>
      <family val="1"/>
    </font>
    <font>
      <b/>
      <sz val="14"/>
      <color theme="2"/>
      <name val="Times New Roman"/>
      <family val="1"/>
    </font>
    <font>
      <sz val="12"/>
      <color rgb="FFC00000"/>
      <name val="Arial Narrow"/>
      <family val="2"/>
    </font>
    <font>
      <b/>
      <sz val="12"/>
      <color rgb="FF0000FF"/>
      <name val="Arial Narrow"/>
      <family val="2"/>
    </font>
    <font>
      <b/>
      <sz val="12"/>
      <color theme="2" tint="-0.499984740745262"/>
      <name val="Times New Roman"/>
      <family val="1"/>
    </font>
    <font>
      <b/>
      <sz val="16"/>
      <color theme="2" tint="-0.499984740745262"/>
      <name val="Times New Roman"/>
      <family val="1"/>
    </font>
    <font>
      <sz val="8"/>
      <color theme="2" tint="-0.499984740745262"/>
      <name val="Times New Roman"/>
      <family val="1"/>
    </font>
    <font>
      <sz val="12"/>
      <name val="Arial Narrow"/>
      <family val="2"/>
    </font>
    <font>
      <b/>
      <sz val="8"/>
      <color theme="2" tint="-0.499984740745262"/>
      <name val="Times New Roman"/>
      <family val="1"/>
    </font>
    <font>
      <u/>
      <sz val="12"/>
      <color theme="10"/>
      <name val="Arial Narrow"/>
      <family val="2"/>
    </font>
    <font>
      <sz val="12"/>
      <name val="Arial"/>
      <family val="2"/>
    </font>
    <font>
      <b/>
      <sz val="12"/>
      <name val="Arial"/>
      <family val="2"/>
    </font>
    <font>
      <b/>
      <sz val="11"/>
      <name val="Arial"/>
      <family val="2"/>
    </font>
    <font>
      <b/>
      <sz val="10"/>
      <name val="Arial"/>
      <family val="2"/>
    </font>
    <font>
      <b/>
      <sz val="8"/>
      <name val="Arial"/>
      <family val="2"/>
    </font>
    <font>
      <sz val="11"/>
      <name val="Arial"/>
      <family val="2"/>
    </font>
    <font>
      <sz val="8"/>
      <name val="Arial"/>
      <family val="2"/>
    </font>
    <font>
      <sz val="8"/>
      <color theme="2" tint="-0.89999084444715716"/>
      <name val="Times New Roman"/>
      <family val="1"/>
    </font>
    <font>
      <b/>
      <sz val="11"/>
      <color theme="2" tint="-0.89999084444715716"/>
      <name val="Times New Roman"/>
      <family val="1"/>
    </font>
    <font>
      <b/>
      <u/>
      <sz val="11"/>
      <color theme="2" tint="-0.89999084444715716"/>
      <name val="Times New Roman"/>
      <family val="1"/>
    </font>
    <font>
      <b/>
      <sz val="8"/>
      <color theme="2" tint="-0.89999084444715716"/>
      <name val="Times New Roman"/>
      <family val="1"/>
    </font>
    <font>
      <b/>
      <sz val="12"/>
      <color theme="9" tint="-0.499984740745262"/>
      <name val="Times New Roman"/>
      <family val="1"/>
    </font>
    <font>
      <b/>
      <sz val="12"/>
      <color theme="2" tint="-0.249977111117893"/>
      <name val="Times New Roman"/>
      <family val="1"/>
    </font>
    <font>
      <sz val="12"/>
      <color rgb="FFFF0000"/>
      <name val="Times New Roman"/>
      <family val="1"/>
    </font>
    <font>
      <b/>
      <sz val="12"/>
      <color rgb="FFFF0000"/>
      <name val="Times New Roman"/>
      <family val="1"/>
    </font>
    <font>
      <b/>
      <sz val="16"/>
      <color rgb="FFFF0000"/>
      <name val="Times New Roman"/>
      <family val="1"/>
    </font>
    <font>
      <b/>
      <sz val="8"/>
      <color rgb="FFFF0000"/>
      <name val="Times New Roman"/>
      <family val="1"/>
    </font>
    <font>
      <sz val="12"/>
      <color theme="9" tint="-0.249977111117893"/>
      <name val="Arial Narrow"/>
      <family val="2"/>
    </font>
    <font>
      <b/>
      <sz val="14"/>
      <color theme="0"/>
      <name val="Times New Roman"/>
      <family val="1"/>
    </font>
    <font>
      <b/>
      <sz val="12"/>
      <color rgb="FF984806"/>
      <name val="Times New Roman"/>
      <family val="1"/>
    </font>
    <font>
      <b/>
      <sz val="12"/>
      <color rgb="FF4F81BD"/>
      <name val="Times New Roman"/>
      <family val="1"/>
    </font>
    <font>
      <sz val="11"/>
      <color theme="1"/>
      <name val="Times New Roman"/>
      <family val="1"/>
    </font>
    <font>
      <b/>
      <sz val="12"/>
      <color theme="1"/>
      <name val="Times New Roman"/>
      <family val="1"/>
    </font>
    <font>
      <b/>
      <sz val="14"/>
      <color theme="4" tint="-0.249977111117893"/>
      <name val="Arial Narrow"/>
      <family val="2"/>
    </font>
    <font>
      <b/>
      <sz val="14"/>
      <color theme="4" tint="-0.249977111117893"/>
      <name val="Times New Roman"/>
      <family val="1"/>
    </font>
    <font>
      <b/>
      <sz val="12"/>
      <color theme="5" tint="-0.249977111117893"/>
      <name val="Times New Roman"/>
      <family val="1"/>
    </font>
    <font>
      <sz val="12"/>
      <color theme="5" tint="-0.249977111117893"/>
      <name val="Arial Narrow"/>
      <family val="2"/>
    </font>
    <font>
      <b/>
      <sz val="12"/>
      <color rgb="FF007A37"/>
      <name val="Times New Roman"/>
      <family val="1"/>
    </font>
    <font>
      <b/>
      <sz val="11"/>
      <color rgb="FF007A37"/>
      <name val="Times New Roman"/>
      <family val="1"/>
    </font>
    <font>
      <sz val="12"/>
      <color theme="6" tint="-0.499984740745262"/>
      <name val="Arial Narrow"/>
      <family val="2"/>
    </font>
    <font>
      <b/>
      <sz val="12"/>
      <color theme="6" tint="-0.499984740745262"/>
      <name val="Arial Narrow"/>
      <family val="2"/>
    </font>
    <font>
      <sz val="8"/>
      <name val="Arial Narrow"/>
    </font>
    <font>
      <sz val="12"/>
      <color theme="4" tint="0.59999389629810485"/>
      <name val="Arial Narrow"/>
      <family val="2"/>
    </font>
    <font>
      <sz val="12"/>
      <color theme="4" tint="0.39997558519241921"/>
      <name val="Times New Roman"/>
      <family val="1"/>
    </font>
    <font>
      <sz val="10"/>
      <color theme="5"/>
      <name val="Times New Roman"/>
      <family val="1"/>
    </font>
    <font>
      <sz val="11"/>
      <color theme="5"/>
      <name val="Times New Roman"/>
      <family val="1"/>
    </font>
    <font>
      <sz val="11"/>
      <color theme="5"/>
      <name val="Arial Narrow"/>
      <family val="2"/>
    </font>
    <font>
      <b/>
      <sz val="16"/>
      <color theme="5"/>
      <name val="Arial Narrow"/>
      <family val="2"/>
    </font>
    <font>
      <b/>
      <sz val="16"/>
      <color theme="5"/>
      <name val="Times New Roman"/>
      <family val="1"/>
    </font>
    <font>
      <sz val="12"/>
      <color theme="5"/>
      <name val="Times New Roman"/>
      <family val="1"/>
    </font>
    <font>
      <sz val="16"/>
      <color theme="5"/>
      <name val="Arial Narrow"/>
      <family val="2"/>
    </font>
    <font>
      <sz val="12"/>
      <color theme="5"/>
      <name val="Cambria"/>
      <family val="1"/>
    </font>
  </fonts>
  <fills count="32">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rgb="FFFFFF00"/>
        <bgColor indexed="64"/>
      </patternFill>
    </fill>
    <fill>
      <patternFill patternType="solid">
        <fgColor theme="2" tint="-0.499984740745262"/>
        <bgColor indexed="64"/>
      </patternFill>
    </fill>
    <fill>
      <patternFill patternType="solid">
        <fgColor theme="0" tint="-0.14999847407452621"/>
        <bgColor indexed="64"/>
      </patternFill>
    </fill>
    <fill>
      <patternFill patternType="solid">
        <fgColor theme="0" tint="-0.499984740745262"/>
        <bgColor indexed="64"/>
      </patternFill>
    </fill>
    <fill>
      <patternFill patternType="solid">
        <fgColor theme="1" tint="0.499984740745262"/>
        <bgColor indexed="64"/>
      </patternFill>
    </fill>
    <fill>
      <patternFill patternType="solid">
        <fgColor theme="4" tint="0.39997558519241921"/>
        <bgColor indexed="64"/>
      </patternFill>
    </fill>
    <fill>
      <patternFill patternType="solid">
        <fgColor theme="4" tint="0.79998168889431442"/>
        <bgColor indexed="64"/>
      </patternFill>
    </fill>
    <fill>
      <patternFill patternType="solid">
        <fgColor theme="4" tint="0.59999389629810485"/>
        <bgColor indexed="64"/>
      </patternFill>
    </fill>
  </fills>
  <borders count="167">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bottom style="medium">
        <color auto="1"/>
      </bottom>
      <diagonal/>
    </border>
    <border>
      <left/>
      <right/>
      <top style="medium">
        <color auto="1"/>
      </top>
      <bottom/>
      <diagonal/>
    </border>
    <border>
      <left/>
      <right style="thin">
        <color auto="1"/>
      </right>
      <top style="thin">
        <color auto="1"/>
      </top>
      <bottom style="thin">
        <color auto="1"/>
      </bottom>
      <diagonal/>
    </border>
    <border>
      <left/>
      <right style="thick">
        <color theme="2" tint="-0.749961851863155"/>
      </right>
      <top/>
      <bottom/>
      <diagonal/>
    </border>
    <border>
      <left style="thick">
        <color theme="2" tint="-0.749961851863155"/>
      </left>
      <right style="thick">
        <color theme="2"/>
      </right>
      <top style="thick">
        <color theme="2" tint="-0.749961851863155"/>
      </top>
      <bottom style="thick">
        <color theme="2"/>
      </bottom>
      <diagonal/>
    </border>
    <border>
      <left style="thick">
        <color theme="2" tint="-0.749961851863155"/>
      </left>
      <right style="thick">
        <color theme="2"/>
      </right>
      <top style="thin">
        <color theme="2" tint="-0.749961851863155"/>
      </top>
      <bottom style="thin">
        <color theme="2" tint="-0.749961851863155"/>
      </bottom>
      <diagonal/>
    </border>
    <border>
      <left style="thick">
        <color theme="2" tint="-0.749961851863155"/>
      </left>
      <right style="thick">
        <color theme="2"/>
      </right>
      <top style="thin">
        <color theme="2" tint="-0.749961851863155"/>
      </top>
      <bottom style="thick">
        <color theme="2"/>
      </bottom>
      <diagonal/>
    </border>
    <border>
      <left style="thick">
        <color theme="2" tint="-0.749961851863155"/>
      </left>
      <right style="thick">
        <color theme="2"/>
      </right>
      <top style="thick">
        <color theme="2" tint="-0.749961851863155"/>
      </top>
      <bottom style="thin">
        <color theme="2" tint="-0.499984740745262"/>
      </bottom>
      <diagonal/>
    </border>
    <border>
      <left style="thick">
        <color theme="2" tint="-0.749961851863155"/>
      </left>
      <right style="thick">
        <color theme="2"/>
      </right>
      <top style="thin">
        <color theme="2" tint="-0.499984740745262"/>
      </top>
      <bottom style="thin">
        <color theme="2" tint="-0.499984740745262"/>
      </bottom>
      <diagonal/>
    </border>
    <border>
      <left style="thick">
        <color theme="2"/>
      </left>
      <right/>
      <top style="thick">
        <color theme="2"/>
      </top>
      <bottom/>
      <diagonal/>
    </border>
    <border>
      <left style="thick">
        <color theme="2"/>
      </left>
      <right/>
      <top/>
      <bottom/>
      <diagonal/>
    </border>
    <border>
      <left style="thick">
        <color theme="2"/>
      </left>
      <right/>
      <top/>
      <bottom style="thick">
        <color theme="2" tint="-0.749961851863155"/>
      </bottom>
      <diagonal/>
    </border>
    <border>
      <left/>
      <right/>
      <top style="thick">
        <color theme="2"/>
      </top>
      <bottom/>
      <diagonal/>
    </border>
    <border>
      <left/>
      <right/>
      <top/>
      <bottom style="thin">
        <color theme="2" tint="-0.749961851863155"/>
      </bottom>
      <diagonal/>
    </border>
    <border>
      <left/>
      <right/>
      <top style="thin">
        <color theme="2" tint="-0.749961851863155"/>
      </top>
      <bottom style="thin">
        <color theme="2" tint="-0.749961851863155"/>
      </bottom>
      <diagonal/>
    </border>
    <border>
      <left/>
      <right/>
      <top style="thick">
        <color theme="2" tint="-0.89996032593768116"/>
      </top>
      <bottom/>
      <diagonal/>
    </border>
    <border>
      <left style="thick">
        <color theme="2" tint="-0.749961851863155"/>
      </left>
      <right/>
      <top/>
      <bottom style="thick">
        <color theme="2" tint="-0.749961851863155"/>
      </bottom>
      <diagonal/>
    </border>
    <border>
      <left/>
      <right style="thick">
        <color theme="2"/>
      </right>
      <top style="thick">
        <color theme="2"/>
      </top>
      <bottom style="thick">
        <color theme="2" tint="-0.749961851863155"/>
      </bottom>
      <diagonal/>
    </border>
    <border>
      <left style="thick">
        <color theme="2" tint="-0.749961851863155"/>
      </left>
      <right style="thick">
        <color theme="2"/>
      </right>
      <top style="thick">
        <color theme="2"/>
      </top>
      <bottom style="thick">
        <color theme="2" tint="-0.749961851863155"/>
      </bottom>
      <diagonal/>
    </border>
    <border>
      <left/>
      <right/>
      <top/>
      <bottom style="thick">
        <color theme="2" tint="-0.749961851863155"/>
      </bottom>
      <diagonal/>
    </border>
    <border>
      <left style="thick">
        <color theme="2" tint="-0.749961851863155"/>
      </left>
      <right/>
      <top/>
      <bottom/>
      <diagonal/>
    </border>
    <border>
      <left/>
      <right style="thick">
        <color theme="2" tint="-0.749961851863155"/>
      </right>
      <top/>
      <bottom style="thin">
        <color theme="2" tint="-0.749961851863155"/>
      </bottom>
      <diagonal/>
    </border>
    <border>
      <left/>
      <right style="thick">
        <color theme="2" tint="-0.749961851863155"/>
      </right>
      <top style="thick">
        <color theme="2" tint="-0.89996032593768116"/>
      </top>
      <bottom/>
      <diagonal/>
    </border>
    <border>
      <left/>
      <right/>
      <top style="thick">
        <color theme="2" tint="-0.749961851863155"/>
      </top>
      <bottom style="thick">
        <color theme="2" tint="-0.89996032593768116"/>
      </bottom>
      <diagonal/>
    </border>
    <border>
      <left/>
      <right style="thick">
        <color theme="2" tint="-0.749961851863155"/>
      </right>
      <top style="thick">
        <color theme="2" tint="-0.749961851863155"/>
      </top>
      <bottom style="thick">
        <color theme="2" tint="-0.89996032593768116"/>
      </bottom>
      <diagonal/>
    </border>
    <border>
      <left style="thick">
        <color theme="2" tint="-0.749961851863155"/>
      </left>
      <right style="thick">
        <color theme="2" tint="-0.749961851863155"/>
      </right>
      <top style="medium">
        <color theme="2"/>
      </top>
      <bottom style="thick">
        <color theme="2" tint="-0.749961851863155"/>
      </bottom>
      <diagonal/>
    </border>
    <border>
      <left/>
      <right style="thick">
        <color theme="2" tint="-0.749961851863155"/>
      </right>
      <top style="thin">
        <color theme="2" tint="-0.749961851863155"/>
      </top>
      <bottom style="thin">
        <color theme="2" tint="-0.749961851863155"/>
      </bottom>
      <diagonal/>
    </border>
    <border>
      <left/>
      <right/>
      <top style="thin">
        <color auto="1"/>
      </top>
      <bottom/>
      <diagonal/>
    </border>
    <border>
      <left/>
      <right/>
      <top style="thick">
        <color theme="2" tint="-0.749961851863155"/>
      </top>
      <bottom/>
      <diagonal/>
    </border>
    <border>
      <left style="thick">
        <color theme="2" tint="-0.749961851863155"/>
      </left>
      <right style="thick">
        <color theme="2"/>
      </right>
      <top style="thin">
        <color theme="2" tint="-0.749961851863155"/>
      </top>
      <bottom style="thick">
        <color theme="2" tint="-0.749961851863155"/>
      </bottom>
      <diagonal/>
    </border>
    <border>
      <left style="thin">
        <color auto="1"/>
      </left>
      <right style="thin">
        <color auto="1"/>
      </right>
      <top style="thick">
        <color auto="1"/>
      </top>
      <bottom style="thin">
        <color auto="1"/>
      </bottom>
      <diagonal/>
    </border>
    <border>
      <left style="thick">
        <color theme="2" tint="-0.749961851863155"/>
      </left>
      <right/>
      <top style="thick">
        <color theme="2" tint="-0.749961851863155"/>
      </top>
      <bottom style="thick">
        <color theme="2" tint="-0.749961851863155"/>
      </bottom>
      <diagonal/>
    </border>
    <border>
      <left/>
      <right/>
      <top style="thick">
        <color theme="2" tint="-0.749961851863155"/>
      </top>
      <bottom style="thick">
        <color theme="2" tint="-0.749961851863155"/>
      </bottom>
      <diagonal/>
    </border>
    <border>
      <left/>
      <right style="thick">
        <color theme="2" tint="-0.749961851863155"/>
      </right>
      <top/>
      <bottom style="thin">
        <color indexed="64"/>
      </bottom>
      <diagonal/>
    </border>
    <border>
      <left/>
      <right style="thick">
        <color theme="2" tint="-0.749961851863155"/>
      </right>
      <top style="thin">
        <color theme="2" tint="-0.749961851863155"/>
      </top>
      <bottom/>
      <diagonal/>
    </border>
    <border>
      <left style="medium">
        <color theme="2"/>
      </left>
      <right/>
      <top style="thin">
        <color theme="2" tint="-0.749961851863155"/>
      </top>
      <bottom/>
      <diagonal/>
    </border>
    <border>
      <left/>
      <right style="thick">
        <color theme="2" tint="-0.749961851863155"/>
      </right>
      <top style="thick">
        <color theme="2" tint="-0.749961851863155"/>
      </top>
      <bottom style="thin">
        <color theme="2" tint="-0.749961851863155"/>
      </bottom>
      <diagonal/>
    </border>
    <border>
      <left style="thick">
        <color theme="2" tint="-0.749961851863155"/>
      </left>
      <right/>
      <top style="thick">
        <color theme="2" tint="-0.749961851863155"/>
      </top>
      <bottom/>
      <diagonal/>
    </border>
    <border>
      <left/>
      <right style="medium">
        <color theme="2"/>
      </right>
      <top style="thick">
        <color theme="2"/>
      </top>
      <bottom/>
      <diagonal/>
    </border>
    <border>
      <left/>
      <right style="thick">
        <color theme="2"/>
      </right>
      <top/>
      <bottom/>
      <diagonal/>
    </border>
    <border>
      <left/>
      <right style="thick">
        <color theme="2"/>
      </right>
      <top/>
      <bottom style="thick">
        <color theme="2" tint="-0.749961851863155"/>
      </bottom>
      <diagonal/>
    </border>
    <border>
      <left/>
      <right style="thick">
        <color theme="2"/>
      </right>
      <top style="thick">
        <color theme="2" tint="-0.749961851863155"/>
      </top>
      <bottom/>
      <diagonal/>
    </border>
    <border>
      <left style="thick">
        <color theme="2" tint="-0.749961851863155"/>
      </left>
      <right style="thick">
        <color theme="2"/>
      </right>
      <top style="thin">
        <color theme="2" tint="-0.499984740745262"/>
      </top>
      <bottom style="thick">
        <color theme="2"/>
      </bottom>
      <diagonal/>
    </border>
    <border>
      <left style="thin">
        <color indexed="64"/>
      </left>
      <right style="thin">
        <color indexed="64"/>
      </right>
      <top style="thin">
        <color indexed="64"/>
      </top>
      <bottom style="thin">
        <color indexed="64"/>
      </bottom>
      <diagonal/>
    </border>
    <border>
      <left style="medium">
        <color theme="2"/>
      </left>
      <right/>
      <top/>
      <bottom style="thin">
        <color indexed="64"/>
      </bottom>
      <diagonal/>
    </border>
    <border>
      <left style="thin">
        <color indexed="64"/>
      </left>
      <right/>
      <top style="thin">
        <color indexed="64"/>
      </top>
      <bottom style="thin">
        <color indexed="64"/>
      </bottom>
      <diagonal/>
    </border>
    <border>
      <left/>
      <right style="thick">
        <color theme="2"/>
      </right>
      <top style="thick">
        <color theme="2" tint="-0.749961851863155"/>
      </top>
      <bottom style="thin">
        <color theme="2" tint="-0.499984740745262"/>
      </bottom>
      <diagonal/>
    </border>
    <border>
      <left/>
      <right style="thick">
        <color theme="2"/>
      </right>
      <top style="thin">
        <color theme="2" tint="-0.499984740745262"/>
      </top>
      <bottom style="thin">
        <color theme="2" tint="-0.499984740745262"/>
      </bottom>
      <diagonal/>
    </border>
    <border>
      <left/>
      <right style="medium">
        <color theme="2"/>
      </right>
      <top/>
      <bottom style="thick">
        <color theme="2" tint="-0.749961851863155"/>
      </bottom>
      <diagonal/>
    </border>
    <border>
      <left/>
      <right style="thin">
        <color auto="1"/>
      </right>
      <top style="thin">
        <color auto="1"/>
      </top>
      <bottom style="thin">
        <color theme="2" tint="-0.499984740745262"/>
      </bottom>
      <diagonal/>
    </border>
    <border>
      <left style="thin">
        <color indexed="64"/>
      </left>
      <right style="thin">
        <color indexed="64"/>
      </right>
      <top style="thin">
        <color indexed="64"/>
      </top>
      <bottom style="thin">
        <color theme="2" tint="-0.499984740745262"/>
      </bottom>
      <diagonal/>
    </border>
    <border>
      <left/>
      <right/>
      <top/>
      <bottom style="thin">
        <color theme="2" tint="-0.499984740745262"/>
      </bottom>
      <diagonal/>
    </border>
    <border>
      <left/>
      <right style="thin">
        <color auto="1"/>
      </right>
      <top style="thin">
        <color theme="2" tint="-0.499984740745262"/>
      </top>
      <bottom style="thin">
        <color theme="2" tint="-0.499984740745262"/>
      </bottom>
      <diagonal/>
    </border>
    <border>
      <left style="thin">
        <color indexed="64"/>
      </left>
      <right style="thin">
        <color indexed="64"/>
      </right>
      <top style="thin">
        <color theme="2" tint="-0.499984740745262"/>
      </top>
      <bottom style="thin">
        <color theme="2" tint="-0.499984740745262"/>
      </bottom>
      <diagonal/>
    </border>
    <border>
      <left/>
      <right/>
      <top style="thin">
        <color theme="2" tint="-0.499984740745262"/>
      </top>
      <bottom style="thin">
        <color theme="2" tint="-0.499984740745262"/>
      </bottom>
      <diagonal/>
    </border>
    <border>
      <left/>
      <right style="thin">
        <color auto="1"/>
      </right>
      <top style="thin">
        <color theme="2" tint="-0.499984740745262"/>
      </top>
      <bottom style="thin">
        <color auto="1"/>
      </bottom>
      <diagonal/>
    </border>
    <border>
      <left style="thin">
        <color indexed="64"/>
      </left>
      <right style="thin">
        <color indexed="64"/>
      </right>
      <top style="thin">
        <color theme="2" tint="-0.499984740745262"/>
      </top>
      <bottom style="thin">
        <color indexed="64"/>
      </bottom>
      <diagonal/>
    </border>
    <border>
      <left/>
      <right/>
      <top style="thin">
        <color theme="2" tint="-0.499984740745262"/>
      </top>
      <bottom/>
      <diagonal/>
    </border>
    <border>
      <left/>
      <right style="thick">
        <color theme="2"/>
      </right>
      <top style="thin">
        <color theme="2" tint="-0.499984740745262"/>
      </top>
      <bottom style="thick">
        <color theme="2"/>
      </bottom>
      <diagonal/>
    </border>
    <border>
      <left style="thick">
        <color theme="2" tint="-0.749961851863155"/>
      </left>
      <right style="thick">
        <color theme="2"/>
      </right>
      <top/>
      <bottom style="thick">
        <color theme="2" tint="-0.749961851863155"/>
      </bottom>
      <diagonal/>
    </border>
    <border>
      <left/>
      <right/>
      <top style="double">
        <color theme="2" tint="-0.89992980742820516"/>
      </top>
      <bottom/>
      <diagonal/>
    </border>
    <border>
      <left style="thin">
        <color indexed="64"/>
      </left>
      <right style="thin">
        <color indexed="64"/>
      </right>
      <top style="double">
        <color theme="2" tint="-0.89992980742820516"/>
      </top>
      <bottom/>
      <diagonal/>
    </border>
    <border>
      <left/>
      <right style="medium">
        <color auto="1"/>
      </right>
      <top/>
      <bottom style="thin">
        <color auto="1"/>
      </bottom>
      <diagonal/>
    </border>
    <border>
      <left style="thin">
        <color auto="1"/>
      </left>
      <right/>
      <top style="thick">
        <color auto="1"/>
      </top>
      <bottom style="thin">
        <color auto="1"/>
      </bottom>
      <diagonal/>
    </border>
    <border>
      <left style="thin">
        <color auto="1"/>
      </left>
      <right/>
      <top style="double">
        <color theme="2" tint="-0.89992980742820516"/>
      </top>
      <bottom/>
      <diagonal/>
    </border>
    <border>
      <left style="thin">
        <color auto="1"/>
      </left>
      <right/>
      <top style="thin">
        <color auto="1"/>
      </top>
      <bottom style="double">
        <color theme="2" tint="-0.89992980742820516"/>
      </bottom>
      <diagonal/>
    </border>
    <border>
      <left style="thick">
        <color theme="2" tint="-0.749961851863155"/>
      </left>
      <right/>
      <top style="thick">
        <color theme="2"/>
      </top>
      <bottom/>
      <diagonal/>
    </border>
    <border>
      <left/>
      <right style="thick">
        <color theme="2"/>
      </right>
      <top style="thick">
        <color theme="2"/>
      </top>
      <bottom/>
      <diagonal/>
    </border>
    <border>
      <left/>
      <right style="thin">
        <color rgb="FF000000"/>
      </right>
      <top/>
      <bottom/>
      <diagonal/>
    </border>
    <border>
      <left/>
      <right/>
      <top/>
      <bottom style="thick">
        <color theme="2"/>
      </bottom>
      <diagonal/>
    </border>
    <border>
      <left/>
      <right style="thin">
        <color auto="1"/>
      </right>
      <top style="thick">
        <color auto="1"/>
      </top>
      <bottom style="thin">
        <color indexed="64"/>
      </bottom>
      <diagonal/>
    </border>
    <border>
      <left/>
      <right style="thin">
        <color auto="1"/>
      </right>
      <top style="double">
        <color theme="2" tint="-0.89992980742820516"/>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auto="1"/>
      </left>
      <right style="thin">
        <color auto="1"/>
      </right>
      <top/>
      <bottom style="thin">
        <color indexed="64"/>
      </bottom>
      <diagonal/>
    </border>
    <border>
      <left style="thin">
        <color auto="1"/>
      </left>
      <right style="thin">
        <color auto="1"/>
      </right>
      <top style="thin">
        <color auto="1"/>
      </top>
      <bottom style="double">
        <color theme="2" tint="-0.89992980742820516"/>
      </bottom>
      <diagonal/>
    </border>
    <border>
      <left/>
      <right style="thick">
        <color theme="2"/>
      </right>
      <top style="thick">
        <color theme="2" tint="-0.749961851863155"/>
      </top>
      <bottom style="thick">
        <color theme="2" tint="-0.749961851863155"/>
      </bottom>
      <diagonal/>
    </border>
    <border>
      <left style="thick">
        <color theme="2" tint="-0.749961851863155"/>
      </left>
      <right style="medium">
        <color theme="2"/>
      </right>
      <top style="thick">
        <color theme="2"/>
      </top>
      <bottom style="thick">
        <color theme="2" tint="-0.749961851863155"/>
      </bottom>
      <diagonal/>
    </border>
    <border>
      <left/>
      <right/>
      <top style="thin">
        <color auto="1"/>
      </top>
      <bottom style="thin">
        <color auto="1"/>
      </bottom>
      <diagonal/>
    </border>
    <border>
      <left style="thick">
        <color theme="2" tint="-0.749961851863155"/>
      </left>
      <right style="medium">
        <color theme="2"/>
      </right>
      <top style="thin">
        <color theme="2" tint="-0.749961851863155"/>
      </top>
      <bottom/>
      <diagonal/>
    </border>
    <border>
      <left style="thick">
        <color theme="2" tint="-0.749961851863155"/>
      </left>
      <right style="medium">
        <color theme="2" tint="-9.9917600024414813E-2"/>
      </right>
      <top/>
      <bottom style="medium">
        <color theme="2" tint="-0.749961851863155"/>
      </bottom>
      <diagonal/>
    </border>
    <border>
      <left style="thick">
        <color theme="2" tint="-0.749961851863155"/>
      </left>
      <right style="thick">
        <color theme="2"/>
      </right>
      <top style="thick">
        <color theme="2"/>
      </top>
      <bottom style="thin">
        <color theme="2" tint="-0.749961851863155"/>
      </bottom>
      <diagonal/>
    </border>
    <border>
      <left style="thick">
        <color theme="2" tint="-0.749961851863155"/>
      </left>
      <right/>
      <top style="thick">
        <color theme="2"/>
      </top>
      <bottom style="thick">
        <color theme="2" tint="-0.749961851863155"/>
      </bottom>
      <diagonal/>
    </border>
    <border>
      <left/>
      <right/>
      <top/>
      <bottom style="thick">
        <color auto="1"/>
      </bottom>
      <diagonal/>
    </border>
    <border>
      <left/>
      <right style="thin">
        <color indexed="64"/>
      </right>
      <top/>
      <bottom style="thick">
        <color auto="1"/>
      </bottom>
      <diagonal/>
    </border>
    <border>
      <left style="thin">
        <color auto="1"/>
      </left>
      <right/>
      <top/>
      <bottom style="thick">
        <color auto="1"/>
      </bottom>
      <diagonal/>
    </border>
    <border>
      <left/>
      <right/>
      <top style="thick">
        <color theme="2"/>
      </top>
      <bottom style="thick">
        <color theme="2" tint="-0.749961851863155"/>
      </bottom>
      <diagonal/>
    </border>
    <border>
      <left/>
      <right style="thin">
        <color theme="2" tint="-0.749961851863155"/>
      </right>
      <top style="thick">
        <color theme="2"/>
      </top>
      <bottom style="thick">
        <color theme="2" tint="-0.749961851863155"/>
      </bottom>
      <diagonal/>
    </border>
    <border>
      <left style="thin">
        <color theme="2" tint="-0.749961851863155"/>
      </left>
      <right/>
      <top style="thick">
        <color theme="2"/>
      </top>
      <bottom style="thick">
        <color theme="2" tint="-0.749961851863155"/>
      </bottom>
      <diagonal/>
    </border>
    <border>
      <left style="thin">
        <color auto="1"/>
      </left>
      <right style="thin">
        <color auto="1"/>
      </right>
      <top style="thick">
        <color theme="2"/>
      </top>
      <bottom style="thick">
        <color theme="2" tint="-0.749961851863155"/>
      </bottom>
      <diagonal/>
    </border>
    <border>
      <left/>
      <right style="thin">
        <color theme="2" tint="-0.89996032593768116"/>
      </right>
      <top style="thick">
        <color theme="2"/>
      </top>
      <bottom style="thick">
        <color theme="2" tint="-0.749961851863155"/>
      </bottom>
      <diagonal/>
    </border>
    <border>
      <left/>
      <right style="thick">
        <color theme="2" tint="-0.749961851863155"/>
      </right>
      <top/>
      <bottom style="thick">
        <color theme="2"/>
      </bottom>
      <diagonal/>
    </border>
    <border>
      <left style="thick">
        <color theme="2" tint="-0.749961851863155"/>
      </left>
      <right style="thick">
        <color theme="2"/>
      </right>
      <top style="thick">
        <color theme="2"/>
      </top>
      <bottom/>
      <diagonal/>
    </border>
    <border>
      <left style="thick">
        <color theme="2" tint="-0.749961851863155"/>
      </left>
      <right style="thick">
        <color theme="2"/>
      </right>
      <top/>
      <bottom/>
      <diagonal/>
    </border>
    <border>
      <left style="thick">
        <color theme="2" tint="-0.749961851863155"/>
      </left>
      <right style="thick">
        <color theme="2"/>
      </right>
      <top style="double">
        <color theme="2" tint="-0.89992980742820516"/>
      </top>
      <bottom/>
      <diagonal/>
    </border>
    <border>
      <left/>
      <right style="thin">
        <color auto="1"/>
      </right>
      <top/>
      <bottom/>
      <diagonal/>
    </border>
    <border>
      <left/>
      <right style="thick">
        <color theme="2"/>
      </right>
      <top/>
      <bottom style="thin">
        <color theme="2" tint="-0.499984740745262"/>
      </bottom>
      <diagonal/>
    </border>
    <border>
      <left style="thick">
        <color theme="2"/>
      </left>
      <right style="thin">
        <color theme="2" tint="-0.89996032593768116"/>
      </right>
      <top style="thick">
        <color theme="2"/>
      </top>
      <bottom style="thin">
        <color theme="2"/>
      </bottom>
      <diagonal/>
    </border>
    <border>
      <left style="thick">
        <color theme="2"/>
      </left>
      <right style="thin">
        <color theme="2" tint="-0.89996032593768116"/>
      </right>
      <top style="thin">
        <color theme="2"/>
      </top>
      <bottom style="thin">
        <color theme="2"/>
      </bottom>
      <diagonal/>
    </border>
    <border>
      <left style="thin">
        <color theme="2" tint="-0.89996032593768116"/>
      </left>
      <right/>
      <top style="thick">
        <color theme="2"/>
      </top>
      <bottom style="thick">
        <color theme="2" tint="-0.749961851863155"/>
      </bottom>
      <diagonal/>
    </border>
    <border>
      <left style="thick">
        <color theme="2"/>
      </left>
      <right style="medium">
        <color theme="2" tint="-0.89996032593768116"/>
      </right>
      <top style="thick">
        <color theme="2"/>
      </top>
      <bottom/>
      <diagonal/>
    </border>
    <border>
      <left style="thick">
        <color theme="2"/>
      </left>
      <right style="medium">
        <color theme="2" tint="-0.89996032593768116"/>
      </right>
      <top/>
      <bottom style="thick">
        <color theme="2"/>
      </bottom>
      <diagonal/>
    </border>
    <border>
      <left style="thick">
        <color theme="2"/>
      </left>
      <right style="medium">
        <color theme="2" tint="-0.749961851863155"/>
      </right>
      <top style="thick">
        <color theme="2"/>
      </top>
      <bottom/>
      <diagonal/>
    </border>
    <border>
      <left style="thick">
        <color theme="2"/>
      </left>
      <right style="medium">
        <color theme="2" tint="-0.749961851863155"/>
      </right>
      <top/>
      <bottom/>
      <diagonal/>
    </border>
    <border>
      <left style="thick">
        <color theme="2" tint="-0.89996032593768116"/>
      </left>
      <right style="thick">
        <color theme="2"/>
      </right>
      <top style="thick">
        <color theme="2" tint="-0.89996032593768116"/>
      </top>
      <bottom style="thin">
        <color theme="2" tint="-0.499984740745262"/>
      </bottom>
      <diagonal/>
    </border>
    <border>
      <left style="thick">
        <color theme="2" tint="-0.89996032593768116"/>
      </left>
      <right style="thick">
        <color theme="2"/>
      </right>
      <top style="thin">
        <color theme="2" tint="-0.499984740745262"/>
      </top>
      <bottom style="thin">
        <color theme="2" tint="-0.499984740745262"/>
      </bottom>
      <diagonal/>
    </border>
    <border>
      <left style="thick">
        <color theme="2" tint="-0.89996032593768116"/>
      </left>
      <right style="thick">
        <color theme="2"/>
      </right>
      <top style="thin">
        <color theme="2" tint="-0.499984740745262"/>
      </top>
      <bottom style="thick">
        <color theme="2"/>
      </bottom>
      <diagonal/>
    </border>
    <border>
      <left style="thin">
        <color theme="2" tint="-0.89996032593768116"/>
      </left>
      <right style="thick">
        <color theme="2" tint="-0.89996032593768116"/>
      </right>
      <top style="thick">
        <color theme="2"/>
      </top>
      <bottom style="thin">
        <color theme="2"/>
      </bottom>
      <diagonal/>
    </border>
    <border>
      <left style="thin">
        <color theme="2" tint="-0.89996032593768116"/>
      </left>
      <right style="thick">
        <color theme="2" tint="-0.89996032593768116"/>
      </right>
      <top style="thin">
        <color theme="2"/>
      </top>
      <bottom style="thin">
        <color theme="2"/>
      </bottom>
      <diagonal/>
    </border>
    <border>
      <left style="thick">
        <color theme="2" tint="-0.749961851863155"/>
      </left>
      <right/>
      <top/>
      <bottom style="thick">
        <color theme="2"/>
      </bottom>
      <diagonal/>
    </border>
    <border>
      <left/>
      <right style="thick">
        <color theme="2"/>
      </right>
      <top/>
      <bottom style="thick">
        <color theme="2"/>
      </bottom>
      <diagonal/>
    </border>
    <border>
      <left style="medium">
        <color theme="2"/>
      </left>
      <right/>
      <top style="medium">
        <color theme="2"/>
      </top>
      <bottom/>
      <diagonal/>
    </border>
    <border>
      <left style="medium">
        <color theme="2"/>
      </left>
      <right/>
      <top/>
      <bottom style="medium">
        <color theme="2" tint="-0.749961851863155"/>
      </bottom>
      <diagonal/>
    </border>
    <border>
      <left/>
      <right style="medium">
        <color theme="2" tint="-9.9948118533890809E-2"/>
      </right>
      <top style="medium">
        <color theme="2"/>
      </top>
      <bottom/>
      <diagonal/>
    </border>
    <border>
      <left/>
      <right style="medium">
        <color theme="2" tint="-9.9948118533890809E-2"/>
      </right>
      <top/>
      <bottom style="medium">
        <color theme="2" tint="-0.749961851863155"/>
      </bottom>
      <diagonal/>
    </border>
    <border>
      <left style="thick">
        <color theme="2" tint="-0.749961851863155"/>
      </left>
      <right style="thick">
        <color theme="2" tint="-0.499984740745262"/>
      </right>
      <top style="thick">
        <color theme="2" tint="-0.749961851863155"/>
      </top>
      <bottom style="thick">
        <color theme="2" tint="-0.499984740745262"/>
      </bottom>
      <diagonal/>
    </border>
    <border>
      <left/>
      <right style="thick">
        <color theme="2" tint="-0.749961851863155"/>
      </right>
      <top style="thick">
        <color theme="2"/>
      </top>
      <bottom/>
      <diagonal/>
    </border>
    <border>
      <left/>
      <right style="thick">
        <color theme="2" tint="-0.89996032593768116"/>
      </right>
      <top style="thick">
        <color theme="2"/>
      </top>
      <bottom/>
      <diagonal/>
    </border>
    <border>
      <left/>
      <right style="thick">
        <color theme="2" tint="-0.89996032593768116"/>
      </right>
      <top/>
      <bottom/>
      <diagonal/>
    </border>
    <border>
      <left/>
      <right style="thick">
        <color theme="2" tint="-0.89996032593768116"/>
      </right>
      <top/>
      <bottom style="thick">
        <color theme="2" tint="-0.749961851863155"/>
      </bottom>
      <diagonal/>
    </border>
    <border>
      <left style="medium">
        <color theme="2"/>
      </left>
      <right style="medium">
        <color theme="2" tint="-0.89996032593768116"/>
      </right>
      <top style="medium">
        <color theme="2"/>
      </top>
      <bottom style="thin">
        <color indexed="64"/>
      </bottom>
      <diagonal/>
    </border>
    <border>
      <left style="medium">
        <color auto="1"/>
      </left>
      <right/>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auto="1"/>
      </left>
      <right/>
      <top style="medium">
        <color auto="1"/>
      </top>
      <bottom/>
      <diagonal/>
    </border>
    <border>
      <left style="medium">
        <color auto="1"/>
      </left>
      <right/>
      <top/>
      <bottom style="medium">
        <color auto="1"/>
      </bottom>
      <diagonal/>
    </border>
    <border>
      <left style="medium">
        <color auto="1"/>
      </left>
      <right/>
      <top/>
      <bottom style="thin">
        <color indexed="64"/>
      </bottom>
      <diagonal/>
    </border>
    <border>
      <left/>
      <right style="medium">
        <color indexed="64"/>
      </right>
      <top style="medium">
        <color indexed="64"/>
      </top>
      <bottom/>
      <diagonal/>
    </border>
    <border>
      <left/>
      <right style="medium">
        <color indexed="64"/>
      </right>
      <top/>
      <bottom style="medium">
        <color indexed="64"/>
      </bottom>
      <diagonal/>
    </border>
    <border>
      <left/>
      <right style="thin">
        <color rgb="FF000000"/>
      </right>
      <top/>
      <bottom style="thin">
        <color indexed="64"/>
      </bottom>
      <diagonal/>
    </border>
    <border>
      <left style="double">
        <color auto="1"/>
      </left>
      <right/>
      <top/>
      <bottom/>
      <diagonal/>
    </border>
    <border>
      <left style="double">
        <color auto="1"/>
      </left>
      <right/>
      <top style="thin">
        <color auto="1"/>
      </top>
      <bottom style="thin">
        <color auto="1"/>
      </bottom>
      <diagonal/>
    </border>
    <border>
      <left style="double">
        <color auto="1"/>
      </left>
      <right/>
      <top style="thin">
        <color auto="1"/>
      </top>
      <bottom/>
      <diagonal/>
    </border>
    <border>
      <left style="medium">
        <color auto="1"/>
      </left>
      <right style="medium">
        <color auto="1"/>
      </right>
      <top style="thin">
        <color auto="1"/>
      </top>
      <bottom style="medium">
        <color auto="1"/>
      </bottom>
      <diagonal/>
    </border>
    <border>
      <left style="medium">
        <color indexed="64"/>
      </left>
      <right style="medium">
        <color indexed="64"/>
      </right>
      <top style="medium">
        <color indexed="64"/>
      </top>
      <bottom/>
      <diagonal/>
    </border>
    <border>
      <left style="medium">
        <color indexed="64"/>
      </left>
      <right style="medium">
        <color indexed="64"/>
      </right>
      <top style="thin">
        <color auto="1"/>
      </top>
      <bottom style="thin">
        <color auto="1"/>
      </bottom>
      <diagonal/>
    </border>
    <border>
      <left style="double">
        <color auto="1"/>
      </left>
      <right/>
      <top style="thin">
        <color auto="1"/>
      </top>
      <bottom style="thin">
        <color auto="1"/>
      </bottom>
      <diagonal/>
    </border>
    <border>
      <left style="thin">
        <color rgb="FF000000"/>
      </left>
      <right style="medium">
        <color indexed="64"/>
      </right>
      <top style="thin">
        <color rgb="FF000000"/>
      </top>
      <bottom style="thin">
        <color rgb="FF000000"/>
      </bottom>
      <diagonal/>
    </border>
    <border>
      <left style="thin">
        <color rgb="FF000000"/>
      </left>
      <right style="medium">
        <color indexed="64"/>
      </right>
      <top style="thin">
        <color rgb="FF000000"/>
      </top>
      <bottom style="thin">
        <color indexed="64"/>
      </bottom>
      <diagonal/>
    </border>
    <border>
      <left style="medium">
        <color auto="1"/>
      </left>
      <right style="medium">
        <color indexed="64"/>
      </right>
      <top/>
      <bottom/>
      <diagonal/>
    </border>
    <border>
      <left style="medium">
        <color indexed="64"/>
      </left>
      <right/>
      <top style="thin">
        <color indexed="64"/>
      </top>
      <bottom style="medium">
        <color auto="1"/>
      </bottom>
      <diagonal/>
    </border>
    <border>
      <left/>
      <right/>
      <top style="thin">
        <color auto="1"/>
      </top>
      <bottom style="medium">
        <color indexed="64"/>
      </bottom>
      <diagonal/>
    </border>
    <border>
      <left style="medium">
        <color indexed="64"/>
      </left>
      <right style="thin">
        <color indexed="64"/>
      </right>
      <top/>
      <bottom style="double">
        <color indexed="64"/>
      </bottom>
      <diagonal/>
    </border>
    <border>
      <left style="thin">
        <color indexed="64"/>
      </left>
      <right/>
      <top/>
      <bottom style="double">
        <color indexed="64"/>
      </bottom>
      <diagonal/>
    </border>
    <border>
      <left style="medium">
        <color indexed="64"/>
      </left>
      <right style="medium">
        <color indexed="64"/>
      </right>
      <top/>
      <bottom style="double">
        <color indexed="64"/>
      </bottom>
      <diagonal/>
    </border>
  </borders>
  <cellStyleXfs count="68">
    <xf numFmtId="0" fontId="0" fillId="0" borderId="0"/>
    <xf numFmtId="0" fontId="6" fillId="2" borderId="0" applyNumberFormat="0" applyBorder="0" applyAlignment="0" applyProtection="0"/>
    <xf numFmtId="0" fontId="6" fillId="3"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5" borderId="0" applyNumberFormat="0" applyBorder="0" applyAlignment="0" applyProtection="0"/>
    <xf numFmtId="0" fontId="6" fillId="8" borderId="0" applyNumberFormat="0" applyBorder="0" applyAlignment="0" applyProtection="0"/>
    <xf numFmtId="0" fontId="6" fillId="11" borderId="0" applyNumberFormat="0" applyBorder="0" applyAlignment="0" applyProtection="0"/>
    <xf numFmtId="0" fontId="7" fillId="12"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9" borderId="0" applyNumberFormat="0" applyBorder="0" applyAlignment="0" applyProtection="0"/>
    <xf numFmtId="0" fontId="8" fillId="3" borderId="0" applyNumberFormat="0" applyBorder="0" applyAlignment="0" applyProtection="0"/>
    <xf numFmtId="0" fontId="9" fillId="20" borderId="1" applyNumberFormat="0" applyAlignment="0" applyProtection="0"/>
    <xf numFmtId="0" fontId="10" fillId="21" borderId="2" applyNumberFormat="0" applyAlignment="0" applyProtection="0"/>
    <xf numFmtId="0" fontId="11" fillId="0" borderId="0" applyNumberFormat="0" applyFill="0" applyBorder="0" applyAlignment="0" applyProtection="0"/>
    <xf numFmtId="0" fontId="12" fillId="4" borderId="0" applyNumberFormat="0" applyBorder="0" applyAlignment="0" applyProtection="0"/>
    <xf numFmtId="0" fontId="13" fillId="0" borderId="3" applyNumberFormat="0" applyFill="0" applyAlignment="0" applyProtection="0"/>
    <xf numFmtId="0" fontId="14" fillId="0" borderId="4" applyNumberFormat="0" applyFill="0" applyAlignment="0" applyProtection="0"/>
    <xf numFmtId="0" fontId="15" fillId="0" borderId="5" applyNumberFormat="0" applyFill="0" applyAlignment="0" applyProtection="0"/>
    <xf numFmtId="0" fontId="15" fillId="0" borderId="0" applyNumberFormat="0" applyFill="0" applyBorder="0" applyAlignment="0" applyProtection="0"/>
    <xf numFmtId="0" fontId="25" fillId="0" borderId="0" applyNumberFormat="0" applyFill="0" applyBorder="0" applyAlignment="0" applyProtection="0"/>
    <xf numFmtId="0" fontId="23" fillId="0" borderId="0" applyNumberFormat="0" applyFill="0" applyBorder="0" applyAlignment="0" applyProtection="0"/>
    <xf numFmtId="0" fontId="16" fillId="7" borderId="1" applyNumberFormat="0" applyAlignment="0" applyProtection="0"/>
    <xf numFmtId="0" fontId="17" fillId="0" borderId="6" applyNumberFormat="0" applyFill="0" applyAlignment="0" applyProtection="0"/>
    <xf numFmtId="0" fontId="18" fillId="22" borderId="0" applyNumberFormat="0" applyBorder="0" applyAlignment="0" applyProtection="0"/>
    <xf numFmtId="0" fontId="5" fillId="0" borderId="0"/>
    <xf numFmtId="0" fontId="5" fillId="0" borderId="0"/>
    <xf numFmtId="0" fontId="5" fillId="0" borderId="0"/>
    <xf numFmtId="0" fontId="24" fillId="0" borderId="0"/>
    <xf numFmtId="0" fontId="5" fillId="23" borderId="7" applyNumberFormat="0" applyFont="0" applyAlignment="0" applyProtection="0"/>
    <xf numFmtId="0" fontId="19" fillId="20" borderId="8" applyNumberFormat="0" applyAlignment="0" applyProtection="0"/>
    <xf numFmtId="0" fontId="20" fillId="0" borderId="0" applyNumberFormat="0" applyFill="0" applyBorder="0" applyAlignment="0" applyProtection="0"/>
    <xf numFmtId="0" fontId="21" fillId="0" borderId="9" applyNumberFormat="0" applyFill="0" applyAlignment="0" applyProtection="0"/>
    <xf numFmtId="0" fontId="22" fillId="0" borderId="0" applyNumberFormat="0" applyFill="0" applyBorder="0" applyAlignment="0" applyProtection="0"/>
    <xf numFmtId="0" fontId="28" fillId="0" borderId="0"/>
    <xf numFmtId="0" fontId="42" fillId="0" borderId="0" applyNumberFormat="0" applyFill="0" applyBorder="0" applyAlignment="0" applyProtection="0"/>
    <xf numFmtId="44" fontId="54" fillId="0" borderId="0" applyFont="0" applyFill="0" applyBorder="0" applyAlignment="0" applyProtection="0"/>
    <xf numFmtId="9" fontId="54" fillId="0" borderId="0" applyFont="0" applyFill="0" applyBorder="0" applyAlignment="0" applyProtection="0"/>
    <xf numFmtId="43" fontId="68" fillId="0" borderId="0" applyFont="0" applyFill="0" applyBorder="0" applyAlignment="0" applyProtection="0"/>
    <xf numFmtId="0" fontId="70" fillId="0" borderId="0" applyNumberFormat="0" applyFill="0" applyBorder="0" applyAlignment="0" applyProtection="0"/>
    <xf numFmtId="0" fontId="9" fillId="20" borderId="140" applyNumberFormat="0" applyAlignment="0" applyProtection="0"/>
    <xf numFmtId="0" fontId="9" fillId="20" borderId="136" applyNumberFormat="0" applyAlignment="0" applyProtection="0"/>
    <xf numFmtId="0" fontId="16" fillId="7" borderId="140" applyNumberFormat="0" applyAlignment="0" applyProtection="0"/>
    <xf numFmtId="0" fontId="19" fillId="20" borderId="142" applyNumberFormat="0" applyAlignment="0" applyProtection="0"/>
    <xf numFmtId="0" fontId="16" fillId="7" borderId="136" applyNumberFormat="0" applyAlignment="0" applyProtection="0"/>
    <xf numFmtId="0" fontId="5" fillId="23" borderId="137" applyNumberFormat="0" applyFont="0" applyAlignment="0" applyProtection="0"/>
    <xf numFmtId="0" fontId="19" fillId="20" borderId="138" applyNumberFormat="0" applyAlignment="0" applyProtection="0"/>
    <xf numFmtId="0" fontId="21" fillId="0" borderId="139" applyNumberFormat="0" applyFill="0" applyAlignment="0" applyProtection="0"/>
    <xf numFmtId="0" fontId="1" fillId="0" borderId="0"/>
    <xf numFmtId="0" fontId="21" fillId="0" borderId="143" applyNumberFormat="0" applyFill="0" applyAlignment="0" applyProtection="0"/>
    <xf numFmtId="44"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0" fontId="5" fillId="23" borderId="141" applyNumberFormat="0" applyFont="0" applyAlignment="0" applyProtection="0"/>
  </cellStyleXfs>
  <cellXfs count="540">
    <xf numFmtId="0" fontId="0" fillId="0" borderId="0" xfId="0"/>
    <xf numFmtId="0" fontId="2" fillId="0" borderId="0" xfId="0" applyFont="1"/>
    <xf numFmtId="0" fontId="4" fillId="0" borderId="0" xfId="0" applyFont="1" applyAlignment="1">
      <alignment horizontal="center"/>
    </xf>
    <xf numFmtId="0" fontId="5" fillId="0" borderId="0" xfId="0" applyFont="1"/>
    <xf numFmtId="0" fontId="26" fillId="0" borderId="0" xfId="0" applyFont="1" applyAlignment="1">
      <alignment horizontal="center"/>
    </xf>
    <xf numFmtId="0" fontId="0" fillId="24" borderId="0" xfId="0" applyFill="1" applyAlignment="1">
      <alignment horizontal="center" vertical="center"/>
    </xf>
    <xf numFmtId="0" fontId="0" fillId="24" borderId="13" xfId="0" applyFill="1" applyBorder="1" applyAlignment="1">
      <alignment horizontal="center"/>
    </xf>
    <xf numFmtId="0" fontId="0" fillId="0" borderId="0" xfId="0" applyAlignment="1">
      <alignment horizontal="center"/>
    </xf>
    <xf numFmtId="166" fontId="0" fillId="0" borderId="0" xfId="0" applyNumberFormat="1" applyProtection="1">
      <protection locked="0"/>
    </xf>
    <xf numFmtId="0" fontId="0" fillId="0" borderId="0" xfId="0" applyProtection="1">
      <protection locked="0"/>
    </xf>
    <xf numFmtId="164" fontId="0" fillId="0" borderId="0" xfId="0" applyNumberFormat="1" applyProtection="1">
      <protection locked="0"/>
    </xf>
    <xf numFmtId="10" fontId="0" fillId="0" borderId="0" xfId="0" applyNumberFormat="1" applyProtection="1">
      <protection locked="0"/>
    </xf>
    <xf numFmtId="49" fontId="0" fillId="0" borderId="0" xfId="0" applyNumberFormat="1" applyProtection="1">
      <protection locked="0"/>
    </xf>
    <xf numFmtId="0" fontId="30" fillId="0" borderId="0" xfId="0" applyFont="1"/>
    <xf numFmtId="44" fontId="0" fillId="0" borderId="0" xfId="50" applyFont="1" applyProtection="1">
      <protection locked="0"/>
    </xf>
    <xf numFmtId="44" fontId="63" fillId="0" borderId="0" xfId="50" applyFont="1" applyProtection="1">
      <protection locked="0"/>
    </xf>
    <xf numFmtId="0" fontId="0" fillId="26" borderId="0" xfId="0" applyFill="1" applyAlignment="1">
      <alignment horizontal="left"/>
    </xf>
    <xf numFmtId="0" fontId="0" fillId="26" borderId="0" xfId="0" applyFill="1"/>
    <xf numFmtId="164" fontId="63" fillId="0" borderId="0" xfId="50" applyNumberFormat="1" applyFont="1" applyProtection="1">
      <protection locked="0"/>
    </xf>
    <xf numFmtId="49" fontId="2" fillId="0" borderId="0" xfId="0" applyNumberFormat="1" applyFont="1"/>
    <xf numFmtId="0" fontId="0" fillId="0" borderId="12" xfId="0" applyBorder="1"/>
    <xf numFmtId="0" fontId="0" fillId="0" borderId="12" xfId="0" applyBorder="1" applyAlignment="1">
      <alignment horizontal="center"/>
    </xf>
    <xf numFmtId="49" fontId="0" fillId="0" borderId="0" xfId="50" applyNumberFormat="1" applyFont="1" applyProtection="1">
      <protection locked="0"/>
    </xf>
    <xf numFmtId="49" fontId="63" fillId="0" borderId="0" xfId="50" applyNumberFormat="1" applyFont="1" applyProtection="1">
      <protection locked="0"/>
    </xf>
    <xf numFmtId="49" fontId="4" fillId="0" borderId="0" xfId="0" applyNumberFormat="1" applyFont="1" applyAlignment="1" applyProtection="1">
      <alignment horizontal="left"/>
      <protection locked="0"/>
    </xf>
    <xf numFmtId="49" fontId="5" fillId="0" borderId="0" xfId="0" applyNumberFormat="1" applyFont="1" applyAlignment="1">
      <alignment horizontal="left"/>
    </xf>
    <xf numFmtId="49" fontId="27" fillId="0" borderId="0" xfId="0" applyNumberFormat="1" applyFont="1" applyAlignment="1" applyProtection="1">
      <alignment horizontal="left"/>
      <protection locked="0"/>
    </xf>
    <xf numFmtId="49" fontId="64" fillId="0" borderId="0" xfId="0" applyNumberFormat="1" applyFont="1" applyAlignment="1" applyProtection="1">
      <alignment horizontal="left"/>
      <protection locked="0"/>
    </xf>
    <xf numFmtId="49" fontId="2" fillId="0" borderId="0" xfId="0" applyNumberFormat="1" applyFont="1" applyAlignment="1" applyProtection="1">
      <alignment horizontal="left"/>
      <protection locked="0"/>
    </xf>
    <xf numFmtId="44" fontId="0" fillId="0" borderId="0" xfId="0" applyNumberFormat="1"/>
    <xf numFmtId="0" fontId="27" fillId="0" borderId="0" xfId="52" applyNumberFormat="1" applyFont="1" applyAlignment="1" applyProtection="1">
      <alignment horizontal="left"/>
      <protection locked="0"/>
    </xf>
    <xf numFmtId="1" fontId="63" fillId="0" borderId="0" xfId="50" applyNumberFormat="1" applyFont="1" applyProtection="1">
      <protection locked="0"/>
    </xf>
    <xf numFmtId="8" fontId="30" fillId="25" borderId="121" xfId="48" applyNumberFormat="1" applyFont="1" applyFill="1" applyBorder="1" applyAlignment="1">
      <alignment horizontal="center"/>
    </xf>
    <xf numFmtId="8" fontId="30" fillId="25" borderId="122" xfId="48" applyNumberFormat="1" applyFont="1" applyFill="1" applyBorder="1" applyAlignment="1">
      <alignment horizontal="center"/>
    </xf>
    <xf numFmtId="49" fontId="5" fillId="0" borderId="0" xfId="0" applyNumberFormat="1" applyFont="1" applyAlignment="1" applyProtection="1">
      <alignment horizontal="right"/>
      <protection locked="0"/>
    </xf>
    <xf numFmtId="0" fontId="32" fillId="0" borderId="0" xfId="48" applyFont="1"/>
    <xf numFmtId="0" fontId="39" fillId="0" borderId="0" xfId="48" applyFont="1"/>
    <xf numFmtId="10" fontId="39" fillId="0" borderId="0" xfId="48" applyNumberFormat="1" applyFont="1"/>
    <xf numFmtId="0" fontId="39" fillId="0" borderId="0" xfId="48" applyFont="1" applyAlignment="1">
      <alignment horizontal="left" vertical="center" indent="2"/>
    </xf>
    <xf numFmtId="0" fontId="40" fillId="0" borderId="0" xfId="48" applyFont="1" applyAlignment="1">
      <alignment horizontal="center" vertical="center" wrapText="1"/>
    </xf>
    <xf numFmtId="0" fontId="40" fillId="0" borderId="15" xfId="48" applyFont="1" applyBorder="1" applyAlignment="1">
      <alignment horizontal="center" vertical="center" wrapText="1"/>
    </xf>
    <xf numFmtId="0" fontId="39" fillId="0" borderId="0" xfId="48" applyFont="1" applyAlignment="1">
      <alignment wrapText="1"/>
    </xf>
    <xf numFmtId="10" fontId="39" fillId="0" borderId="0" xfId="48" applyNumberFormat="1" applyFont="1" applyAlignment="1">
      <alignment wrapText="1"/>
    </xf>
    <xf numFmtId="0" fontId="61" fillId="0" borderId="0" xfId="48" applyFont="1" applyAlignment="1">
      <alignment horizontal="left" vertical="center"/>
    </xf>
    <xf numFmtId="0" fontId="59" fillId="0" borderId="0" xfId="48" applyFont="1" applyAlignment="1">
      <alignment vertical="center"/>
    </xf>
    <xf numFmtId="3" fontId="39" fillId="0" borderId="0" xfId="48" applyNumberFormat="1" applyFont="1"/>
    <xf numFmtId="0" fontId="39" fillId="0" borderId="0" xfId="48" applyFont="1" applyAlignment="1">
      <alignment horizontal="left" vertical="center" indent="3"/>
    </xf>
    <xf numFmtId="9" fontId="39" fillId="0" borderId="0" xfId="48" applyNumberFormat="1" applyFont="1"/>
    <xf numFmtId="0" fontId="45" fillId="0" borderId="0" xfId="49" applyFont="1" applyFill="1" applyAlignment="1">
      <alignment wrapText="1"/>
    </xf>
    <xf numFmtId="0" fontId="44" fillId="0" borderId="0" xfId="48" applyFont="1"/>
    <xf numFmtId="4" fontId="39" fillId="0" borderId="0" xfId="48" applyNumberFormat="1" applyFont="1"/>
    <xf numFmtId="6" fontId="39" fillId="0" borderId="0" xfId="48" applyNumberFormat="1" applyFont="1"/>
    <xf numFmtId="0" fontId="47" fillId="0" borderId="0" xfId="48" applyFont="1" applyAlignment="1">
      <alignment horizontal="left" vertical="center"/>
    </xf>
    <xf numFmtId="0" fontId="46" fillId="0" borderId="0" xfId="48" applyFont="1" applyAlignment="1">
      <alignment vertical="center"/>
    </xf>
    <xf numFmtId="6" fontId="46" fillId="0" borderId="0" xfId="48" applyNumberFormat="1" applyFont="1"/>
    <xf numFmtId="0" fontId="30" fillId="27" borderId="0" xfId="0" applyFont="1" applyFill="1" applyProtection="1">
      <protection hidden="1"/>
    </xf>
    <xf numFmtId="0" fontId="0" fillId="27" borderId="0" xfId="0" applyFill="1" applyAlignment="1" applyProtection="1">
      <alignment vertical="top" wrapText="1"/>
      <protection hidden="1"/>
    </xf>
    <xf numFmtId="0" fontId="0" fillId="27" borderId="0" xfId="0" applyFill="1" applyProtection="1">
      <protection hidden="1"/>
    </xf>
    <xf numFmtId="0" fontId="5" fillId="27" borderId="0" xfId="0" applyFont="1" applyFill="1" applyAlignment="1" applyProtection="1">
      <alignment vertical="top" wrapText="1"/>
      <protection hidden="1"/>
    </xf>
    <xf numFmtId="0" fontId="0" fillId="27" borderId="0" xfId="0" applyFill="1"/>
    <xf numFmtId="44" fontId="30" fillId="27" borderId="0" xfId="50" applyFont="1" applyFill="1" applyBorder="1" applyAlignment="1" applyProtection="1">
      <alignment horizontal="left" vertical="center"/>
    </xf>
    <xf numFmtId="0" fontId="30" fillId="27" borderId="0" xfId="0" applyFont="1" applyFill="1"/>
    <xf numFmtId="0" fontId="34" fillId="27" borderId="0" xfId="0" applyFont="1" applyFill="1" applyProtection="1">
      <protection hidden="1"/>
    </xf>
    <xf numFmtId="0" fontId="5" fillId="27" borderId="0" xfId="0" applyFont="1" applyFill="1" applyAlignment="1" applyProtection="1">
      <alignment wrapText="1"/>
      <protection hidden="1"/>
    </xf>
    <xf numFmtId="0" fontId="30" fillId="28" borderId="0" xfId="0" applyFont="1" applyFill="1"/>
    <xf numFmtId="0" fontId="60" fillId="28" borderId="0" xfId="0" applyFont="1" applyFill="1"/>
    <xf numFmtId="0" fontId="84" fillId="28" borderId="0" xfId="0" applyFont="1" applyFill="1" applyAlignment="1">
      <alignment wrapText="1"/>
    </xf>
    <xf numFmtId="0" fontId="30" fillId="28" borderId="0" xfId="0" applyFont="1" applyFill="1" applyAlignment="1">
      <alignment horizontal="center"/>
    </xf>
    <xf numFmtId="0" fontId="30" fillId="28" borderId="0" xfId="0" applyFont="1" applyFill="1" applyProtection="1">
      <protection hidden="1"/>
    </xf>
    <xf numFmtId="0" fontId="34" fillId="28" borderId="0" xfId="0" applyFont="1" applyFill="1"/>
    <xf numFmtId="0" fontId="0" fillId="28" borderId="0" xfId="0" applyFill="1"/>
    <xf numFmtId="44" fontId="0" fillId="28" borderId="0" xfId="0" applyNumberFormat="1" applyFill="1"/>
    <xf numFmtId="0" fontId="5" fillId="28" borderId="0" xfId="0" applyFont="1" applyFill="1"/>
    <xf numFmtId="0" fontId="43" fillId="28" borderId="0" xfId="48" applyFont="1" applyFill="1" applyAlignment="1">
      <alignment vertical="center" wrapText="1"/>
    </xf>
    <xf numFmtId="0" fontId="39" fillId="28" borderId="0" xfId="48" applyFont="1" applyFill="1"/>
    <xf numFmtId="44" fontId="35" fillId="28" borderId="0" xfId="50" applyFont="1" applyFill="1" applyBorder="1" applyProtection="1">
      <protection locked="0"/>
    </xf>
    <xf numFmtId="44" fontId="35" fillId="28" borderId="0" xfId="50" applyFont="1" applyFill="1" applyBorder="1"/>
    <xf numFmtId="0" fontId="62" fillId="28" borderId="0" xfId="48" applyFont="1" applyFill="1"/>
    <xf numFmtId="164" fontId="39" fillId="28" borderId="0" xfId="48" applyNumberFormat="1" applyFont="1" applyFill="1"/>
    <xf numFmtId="164" fontId="62" fillId="28" borderId="0" xfId="48" applyNumberFormat="1" applyFont="1" applyFill="1"/>
    <xf numFmtId="0" fontId="62" fillId="28" borderId="0" xfId="48" applyFont="1" applyFill="1" applyAlignment="1">
      <alignment horizontal="left" vertical="center"/>
    </xf>
    <xf numFmtId="0" fontId="46" fillId="28" borderId="0" xfId="48" applyFont="1" applyFill="1"/>
    <xf numFmtId="0" fontId="89" fillId="28" borderId="0" xfId="48" applyFont="1" applyFill="1"/>
    <xf numFmtId="0" fontId="90" fillId="28" borderId="0" xfId="0" applyFont="1" applyFill="1" applyAlignment="1">
      <alignment vertical="center" wrapText="1"/>
    </xf>
    <xf numFmtId="10" fontId="31" fillId="28" borderId="0" xfId="0" applyNumberFormat="1" applyFont="1" applyFill="1" applyAlignment="1">
      <alignment vertical="center" wrapText="1"/>
    </xf>
    <xf numFmtId="10" fontId="91" fillId="28" borderId="0" xfId="0" applyNumberFormat="1" applyFont="1" applyFill="1" applyAlignment="1">
      <alignment vertical="center" wrapText="1"/>
    </xf>
    <xf numFmtId="0" fontId="70" fillId="28" borderId="0" xfId="53" applyFill="1" applyBorder="1"/>
    <xf numFmtId="0" fontId="73" fillId="28" borderId="0" xfId="0" applyFont="1" applyFill="1" applyAlignment="1">
      <alignment horizontal="left" vertical="center" wrapText="1"/>
    </xf>
    <xf numFmtId="0" fontId="74" fillId="28" borderId="0" xfId="0" applyFont="1" applyFill="1" applyAlignment="1">
      <alignment horizontal="center" vertical="center" wrapText="1"/>
    </xf>
    <xf numFmtId="8" fontId="71" fillId="28" borderId="0" xfId="0" applyNumberFormat="1" applyFont="1" applyFill="1" applyAlignment="1" applyProtection="1">
      <alignment horizontal="center" vertical="center" wrapText="1"/>
      <protection locked="0"/>
    </xf>
    <xf numFmtId="0" fontId="24" fillId="28" borderId="0" xfId="0" applyFont="1" applyFill="1" applyAlignment="1">
      <alignment vertical="top" wrapText="1"/>
    </xf>
    <xf numFmtId="0" fontId="72" fillId="28" borderId="0" xfId="0" applyFont="1" applyFill="1" applyAlignment="1">
      <alignment horizontal="center" vertical="center" wrapText="1"/>
    </xf>
    <xf numFmtId="0" fontId="76" fillId="28" borderId="0" xfId="0" applyFont="1" applyFill="1" applyAlignment="1">
      <alignment vertical="top" wrapText="1"/>
    </xf>
    <xf numFmtId="0" fontId="73" fillId="28" borderId="14" xfId="0" applyFont="1" applyFill="1" applyBorder="1" applyAlignment="1">
      <alignment horizontal="left" vertical="center" wrapText="1"/>
    </xf>
    <xf numFmtId="0" fontId="0" fillId="29" borderId="123" xfId="0" applyFill="1" applyBorder="1" applyProtection="1">
      <protection hidden="1"/>
    </xf>
    <xf numFmtId="0" fontId="0" fillId="29" borderId="83" xfId="0" applyFill="1" applyBorder="1" applyProtection="1">
      <protection hidden="1"/>
    </xf>
    <xf numFmtId="0" fontId="0" fillId="29" borderId="124" xfId="0" applyFill="1" applyBorder="1" applyProtection="1">
      <protection hidden="1"/>
    </xf>
    <xf numFmtId="0" fontId="0" fillId="29" borderId="53" xfId="0" applyFill="1" applyBorder="1" applyProtection="1">
      <protection hidden="1"/>
    </xf>
    <xf numFmtId="0" fontId="30" fillId="29" borderId="0" xfId="0" applyFont="1" applyFill="1" applyProtection="1">
      <protection hidden="1"/>
    </xf>
    <xf numFmtId="8" fontId="82" fillId="29" borderId="111" xfId="48" applyNumberFormat="1" applyFont="1" applyFill="1" applyBorder="1" applyAlignment="1">
      <alignment horizontal="center"/>
    </xf>
    <xf numFmtId="8" fontId="82" fillId="29" borderId="112" xfId="48" applyNumberFormat="1" applyFont="1" applyFill="1" applyBorder="1" applyAlignment="1">
      <alignment horizontal="center"/>
    </xf>
    <xf numFmtId="0" fontId="67" fillId="29" borderId="65" xfId="0" applyFont="1" applyFill="1" applyBorder="1" applyAlignment="1" applyProtection="1">
      <alignment wrapText="1"/>
      <protection hidden="1"/>
    </xf>
    <xf numFmtId="0" fontId="67" fillId="29" borderId="68" xfId="0" applyFont="1" applyFill="1" applyBorder="1" applyAlignment="1" applyProtection="1">
      <alignment wrapText="1"/>
      <protection hidden="1"/>
    </xf>
    <xf numFmtId="44" fontId="67" fillId="29" borderId="65" xfId="50" applyFont="1" applyFill="1" applyBorder="1" applyAlignment="1" applyProtection="1">
      <protection locked="0"/>
    </xf>
    <xf numFmtId="44" fontId="67" fillId="29" borderId="68" xfId="50" applyFont="1" applyFill="1" applyBorder="1" applyAlignment="1" applyProtection="1">
      <protection locked="0"/>
    </xf>
    <xf numFmtId="44" fontId="67" fillId="29" borderId="65" xfId="50" applyFont="1" applyFill="1" applyBorder="1" applyAlignment="1" applyProtection="1">
      <alignment horizontal="left"/>
      <protection locked="0"/>
    </xf>
    <xf numFmtId="44" fontId="67" fillId="29" borderId="68" xfId="50" applyFont="1" applyFill="1" applyBorder="1" applyAlignment="1" applyProtection="1">
      <alignment horizontal="left"/>
      <protection locked="0"/>
    </xf>
    <xf numFmtId="0" fontId="67" fillId="29" borderId="65" xfId="0" applyFont="1" applyFill="1" applyBorder="1" applyAlignment="1">
      <alignment wrapText="1"/>
    </xf>
    <xf numFmtId="0" fontId="67" fillId="29" borderId="68" xfId="0" applyFont="1" applyFill="1" applyBorder="1" applyAlignment="1">
      <alignment wrapText="1"/>
    </xf>
    <xf numFmtId="0" fontId="67" fillId="29" borderId="65" xfId="0" applyFont="1" applyFill="1" applyBorder="1" applyAlignment="1" applyProtection="1">
      <alignment horizontal="center"/>
      <protection hidden="1"/>
    </xf>
    <xf numFmtId="0" fontId="67" fillId="29" borderId="68" xfId="0" applyFont="1" applyFill="1" applyBorder="1" applyAlignment="1" applyProtection="1">
      <alignment horizontal="center"/>
      <protection hidden="1"/>
    </xf>
    <xf numFmtId="0" fontId="69" fillId="29" borderId="0" xfId="0" applyFont="1" applyFill="1" applyAlignment="1">
      <alignment vertical="center"/>
    </xf>
    <xf numFmtId="164" fontId="69" fillId="29" borderId="0" xfId="0" applyNumberFormat="1" applyFont="1" applyFill="1" applyAlignment="1">
      <alignment vertical="center"/>
    </xf>
    <xf numFmtId="0" fontId="66" fillId="29" borderId="0" xfId="0" applyFont="1" applyFill="1"/>
    <xf numFmtId="0" fontId="31" fillId="29" borderId="33" xfId="0" applyFont="1" applyFill="1" applyBorder="1" applyAlignment="1">
      <alignment horizontal="center" vertical="center" wrapText="1"/>
    </xf>
    <xf numFmtId="0" fontId="30" fillId="29" borderId="0" xfId="0" applyFont="1" applyFill="1" applyProtection="1">
      <protection locked="0"/>
    </xf>
    <xf numFmtId="0" fontId="31" fillId="29" borderId="0" xfId="0" applyFont="1" applyFill="1" applyAlignment="1" applyProtection="1">
      <alignment horizontal="center" wrapText="1"/>
      <protection locked="0"/>
    </xf>
    <xf numFmtId="0" fontId="84" fillId="29" borderId="0" xfId="0" applyFont="1" applyFill="1" applyAlignment="1">
      <alignment wrapText="1"/>
    </xf>
    <xf numFmtId="0" fontId="49" fillId="29" borderId="0" xfId="0" applyFont="1" applyFill="1" applyProtection="1">
      <protection locked="0"/>
    </xf>
    <xf numFmtId="0" fontId="84" fillId="29" borderId="0" xfId="0" applyFont="1" applyFill="1" applyProtection="1">
      <protection locked="0"/>
    </xf>
    <xf numFmtId="0" fontId="30" fillId="29" borderId="0" xfId="0" applyFont="1" applyFill="1" applyAlignment="1">
      <alignment horizontal="center"/>
    </xf>
    <xf numFmtId="0" fontId="79" fillId="29" borderId="0" xfId="0" applyFont="1" applyFill="1" applyAlignment="1">
      <alignment wrapText="1"/>
    </xf>
    <xf numFmtId="0" fontId="31" fillId="29" borderId="0" xfId="0" applyFont="1" applyFill="1" applyAlignment="1" applyProtection="1">
      <alignment wrapText="1"/>
      <protection hidden="1"/>
    </xf>
    <xf numFmtId="0" fontId="29" fillId="29" borderId="0" xfId="0" applyFont="1" applyFill="1" applyProtection="1">
      <protection locked="0"/>
    </xf>
    <xf numFmtId="0" fontId="87" fillId="29" borderId="0" xfId="0" applyFont="1" applyFill="1" applyProtection="1">
      <protection locked="0"/>
    </xf>
    <xf numFmtId="0" fontId="0" fillId="29" borderId="0" xfId="0" applyFill="1" applyProtection="1">
      <protection hidden="1"/>
    </xf>
    <xf numFmtId="0" fontId="31" fillId="29" borderId="34" xfId="0" applyFont="1" applyFill="1" applyBorder="1" applyAlignment="1">
      <alignment vertical="top" wrapText="1"/>
    </xf>
    <xf numFmtId="0" fontId="67" fillId="29" borderId="0" xfId="0" applyFont="1" applyFill="1"/>
    <xf numFmtId="0" fontId="52" fillId="29" borderId="0" xfId="0" applyFont="1" applyFill="1" applyAlignment="1">
      <alignment horizontal="center"/>
    </xf>
    <xf numFmtId="0" fontId="48" fillId="29" borderId="0" xfId="0" applyFont="1" applyFill="1" applyProtection="1">
      <protection locked="0"/>
    </xf>
    <xf numFmtId="0" fontId="51" fillId="29" borderId="0" xfId="0" applyFont="1" applyFill="1"/>
    <xf numFmtId="44" fontId="51" fillId="29" borderId="0" xfId="50" applyFont="1" applyFill="1" applyBorder="1" applyAlignment="1" applyProtection="1">
      <protection locked="0"/>
    </xf>
    <xf numFmtId="0" fontId="69" fillId="29" borderId="0" xfId="0" applyFont="1" applyFill="1" applyAlignment="1">
      <alignment wrapText="1"/>
    </xf>
    <xf numFmtId="0" fontId="31" fillId="29" borderId="34" xfId="0" applyFont="1" applyFill="1" applyBorder="1" applyAlignment="1">
      <alignment horizontal="right" wrapText="1"/>
    </xf>
    <xf numFmtId="164" fontId="31" fillId="29" borderId="20" xfId="0" applyNumberFormat="1" applyFont="1" applyFill="1" applyBorder="1" applyAlignment="1">
      <alignment horizontal="left" indent="1"/>
    </xf>
    <xf numFmtId="0" fontId="30" fillId="29" borderId="0" xfId="0" applyFont="1" applyFill="1" applyAlignment="1" applyProtection="1">
      <alignment horizontal="center"/>
      <protection hidden="1"/>
    </xf>
    <xf numFmtId="0" fontId="67" fillId="29" borderId="0" xfId="0" applyFont="1" applyFill="1" applyAlignment="1">
      <alignment wrapText="1"/>
    </xf>
    <xf numFmtId="0" fontId="31" fillId="29" borderId="0" xfId="0" applyFont="1" applyFill="1" applyAlignment="1">
      <alignment horizontal="center"/>
    </xf>
    <xf numFmtId="0" fontId="85" fillId="29" borderId="0" xfId="0" applyFont="1" applyFill="1" applyAlignment="1">
      <alignment horizontal="center" wrapText="1"/>
    </xf>
    <xf numFmtId="0" fontId="31" fillId="29" borderId="34" xfId="0" applyFont="1" applyFill="1" applyBorder="1" applyAlignment="1">
      <alignment horizontal="right"/>
    </xf>
    <xf numFmtId="0" fontId="84" fillId="29" borderId="0" xfId="0" applyFont="1" applyFill="1" applyAlignment="1" applyProtection="1">
      <alignment wrapText="1"/>
      <protection hidden="1"/>
    </xf>
    <xf numFmtId="0" fontId="49" fillId="29" borderId="0" xfId="0" applyFont="1" applyFill="1" applyAlignment="1" applyProtection="1">
      <alignment horizontal="right"/>
      <protection hidden="1"/>
    </xf>
    <xf numFmtId="0" fontId="86" fillId="29" borderId="0" xfId="0" applyFont="1" applyFill="1" applyProtection="1">
      <protection hidden="1"/>
    </xf>
    <xf numFmtId="0" fontId="49" fillId="29" borderId="0" xfId="0" applyFont="1" applyFill="1" applyProtection="1">
      <protection hidden="1"/>
    </xf>
    <xf numFmtId="0" fontId="29" fillId="29" borderId="0" xfId="0" applyFont="1" applyFill="1" applyProtection="1">
      <protection hidden="1"/>
    </xf>
    <xf numFmtId="0" fontId="30" fillId="29" borderId="34" xfId="0" applyFont="1" applyFill="1" applyBorder="1"/>
    <xf numFmtId="0" fontId="60" fillId="29" borderId="0" xfId="0" applyFont="1" applyFill="1"/>
    <xf numFmtId="0" fontId="30" fillId="29" borderId="0" xfId="0" applyFont="1" applyFill="1"/>
    <xf numFmtId="0" fontId="38" fillId="29" borderId="0" xfId="0" applyFont="1" applyFill="1" applyAlignment="1" applyProtection="1">
      <alignment horizontal="left"/>
      <protection locked="0" hidden="1"/>
    </xf>
    <xf numFmtId="0" fontId="84" fillId="29" borderId="42" xfId="0" applyFont="1" applyFill="1" applyBorder="1" applyAlignment="1">
      <alignment wrapText="1"/>
    </xf>
    <xf numFmtId="0" fontId="30" fillId="29" borderId="42" xfId="0" applyFont="1" applyFill="1" applyBorder="1" applyProtection="1">
      <protection hidden="1"/>
    </xf>
    <xf numFmtId="0" fontId="84" fillId="29" borderId="42" xfId="0" applyFont="1" applyFill="1" applyBorder="1" applyAlignment="1" applyProtection="1">
      <alignment wrapText="1"/>
      <protection hidden="1"/>
    </xf>
    <xf numFmtId="0" fontId="0" fillId="29" borderId="42" xfId="0" applyFill="1" applyBorder="1" applyProtection="1">
      <protection hidden="1"/>
    </xf>
    <xf numFmtId="0" fontId="0" fillId="29" borderId="55" xfId="0" applyFill="1" applyBorder="1" applyProtection="1">
      <protection hidden="1"/>
    </xf>
    <xf numFmtId="0" fontId="51" fillId="29" borderId="0" xfId="0" applyFont="1" applyFill="1" applyAlignment="1">
      <alignment horizontal="center"/>
    </xf>
    <xf numFmtId="0" fontId="51" fillId="29" borderId="0" xfId="0" applyFont="1" applyFill="1" applyProtection="1">
      <protection locked="0"/>
    </xf>
    <xf numFmtId="0" fontId="85" fillId="29" borderId="0" xfId="0" applyFont="1" applyFill="1" applyAlignment="1">
      <alignment wrapText="1"/>
    </xf>
    <xf numFmtId="0" fontId="48" fillId="29" borderId="0" xfId="0" applyFont="1" applyFill="1" applyProtection="1">
      <protection hidden="1"/>
    </xf>
    <xf numFmtId="0" fontId="38" fillId="29" borderId="0" xfId="0" applyFont="1" applyFill="1" applyAlignment="1" applyProtection="1">
      <alignment horizontal="center"/>
      <protection locked="0"/>
    </xf>
    <xf numFmtId="0" fontId="36" fillId="29" borderId="0" xfId="0" applyFont="1" applyFill="1" applyAlignment="1" applyProtection="1">
      <alignment horizontal="left" vertical="center" shrinkToFit="1"/>
      <protection locked="0"/>
    </xf>
    <xf numFmtId="0" fontId="60" fillId="29" borderId="106" xfId="48" applyFont="1" applyFill="1" applyBorder="1" applyAlignment="1">
      <alignment horizontal="center" vertical="center"/>
    </xf>
    <xf numFmtId="0" fontId="31" fillId="29" borderId="104" xfId="48" applyFont="1" applyFill="1" applyBorder="1" applyAlignment="1">
      <alignment horizontal="center" vertical="center" wrapText="1"/>
    </xf>
    <xf numFmtId="0" fontId="31" fillId="29" borderId="113" xfId="48" applyFont="1" applyFill="1" applyBorder="1" applyAlignment="1">
      <alignment horizontal="center" vertical="center" wrapText="1"/>
    </xf>
    <xf numFmtId="0" fontId="31" fillId="29" borderId="94" xfId="48" applyFont="1" applyFill="1" applyBorder="1" applyAlignment="1">
      <alignment horizontal="center" vertical="center" wrapText="1"/>
    </xf>
    <xf numFmtId="0" fontId="31" fillId="29" borderId="93" xfId="48" applyFont="1" applyFill="1" applyBorder="1" applyAlignment="1">
      <alignment horizontal="center" vertical="center"/>
    </xf>
    <xf numFmtId="0" fontId="31" fillId="29" borderId="91" xfId="48" applyFont="1" applyFill="1" applyBorder="1" applyAlignment="1">
      <alignment horizontal="center" vertical="center"/>
    </xf>
    <xf numFmtId="0" fontId="30" fillId="29" borderId="31" xfId="48" applyFont="1" applyFill="1" applyBorder="1" applyAlignment="1">
      <alignment horizontal="center" vertical="center"/>
    </xf>
    <xf numFmtId="0" fontId="31" fillId="29" borderId="73" xfId="48" applyFont="1" applyFill="1" applyBorder="1" applyAlignment="1">
      <alignment horizontal="center" vertical="center"/>
    </xf>
    <xf numFmtId="8" fontId="30" fillId="29" borderId="32" xfId="48" applyNumberFormat="1" applyFont="1" applyFill="1" applyBorder="1" applyAlignment="1">
      <alignment horizontal="center" vertical="center"/>
    </xf>
    <xf numFmtId="0" fontId="31" fillId="29" borderId="95" xfId="48" applyFont="1" applyFill="1" applyBorder="1" applyAlignment="1">
      <alignment horizontal="center" vertical="center"/>
    </xf>
    <xf numFmtId="0" fontId="31" fillId="29" borderId="43" xfId="48" applyFont="1" applyFill="1" applyBorder="1" applyAlignment="1">
      <alignment horizontal="center" vertical="center"/>
    </xf>
    <xf numFmtId="8" fontId="31" fillId="29" borderId="39" xfId="48" applyNumberFormat="1" applyFont="1" applyFill="1" applyBorder="1" applyAlignment="1">
      <alignment horizontal="center" vertical="center"/>
    </xf>
    <xf numFmtId="0" fontId="31" fillId="29" borderId="107" xfId="48" applyFont="1" applyFill="1" applyBorder="1" applyAlignment="1">
      <alignment horizontal="center" vertical="center"/>
    </xf>
    <xf numFmtId="0" fontId="31" fillId="29" borderId="108" xfId="0" applyFont="1" applyFill="1" applyBorder="1" applyAlignment="1">
      <alignment horizontal="center" vertical="center"/>
    </xf>
    <xf numFmtId="49" fontId="31" fillId="30" borderId="19" xfId="0" applyNumberFormat="1" applyFont="1" applyFill="1" applyBorder="1" applyAlignment="1" applyProtection="1">
      <alignment horizontal="left" indent="1"/>
      <protection locked="0"/>
    </xf>
    <xf numFmtId="1" fontId="36" fillId="30" borderId="19" xfId="0" applyNumberFormat="1" applyFont="1" applyFill="1" applyBorder="1" applyAlignment="1" applyProtection="1">
      <alignment horizontal="left" indent="1" shrinkToFit="1"/>
      <protection locked="0"/>
    </xf>
    <xf numFmtId="0" fontId="31" fillId="30" borderId="19" xfId="0" applyFont="1" applyFill="1" applyBorder="1" applyAlignment="1" applyProtection="1">
      <alignment horizontal="left" indent="1"/>
      <protection locked="0"/>
    </xf>
    <xf numFmtId="44" fontId="51" fillId="30" borderId="0" xfId="50" applyFont="1" applyFill="1" applyBorder="1" applyAlignment="1" applyProtection="1">
      <protection locked="0"/>
    </xf>
    <xf numFmtId="44" fontId="49" fillId="30" borderId="27" xfId="50" applyFont="1" applyFill="1" applyBorder="1" applyAlignment="1" applyProtection="1">
      <alignment horizontal="center"/>
      <protection locked="0"/>
    </xf>
    <xf numFmtId="49" fontId="30" fillId="30" borderId="21" xfId="50" applyNumberFormat="1" applyFont="1" applyFill="1" applyBorder="1" applyAlignment="1" applyProtection="1">
      <alignment horizontal="left" indent="1"/>
      <protection locked="0"/>
    </xf>
    <xf numFmtId="49" fontId="30" fillId="30" borderId="22" xfId="50" applyNumberFormat="1" applyFont="1" applyFill="1" applyBorder="1" applyAlignment="1" applyProtection="1">
      <alignment horizontal="left" indent="1"/>
      <protection locked="0"/>
    </xf>
    <xf numFmtId="1" fontId="30" fillId="30" borderId="118" xfId="0" applyNumberFormat="1" applyFont="1" applyFill="1" applyBorder="1" applyAlignment="1" applyProtection="1">
      <alignment horizontal="center"/>
      <protection hidden="1"/>
    </xf>
    <xf numFmtId="1" fontId="30" fillId="30" borderId="119" xfId="0" applyNumberFormat="1" applyFont="1" applyFill="1" applyBorder="1" applyAlignment="1" applyProtection="1">
      <alignment horizontal="center"/>
      <protection hidden="1"/>
    </xf>
    <xf numFmtId="44" fontId="30" fillId="30" borderId="110" xfId="50" applyFont="1" applyFill="1" applyBorder="1" applyAlignment="1" applyProtection="1">
      <alignment horizontal="left" indent="1"/>
      <protection locked="0"/>
    </xf>
    <xf numFmtId="44" fontId="30" fillId="30" borderId="61" xfId="50" applyFont="1" applyFill="1" applyBorder="1" applyAlignment="1" applyProtection="1">
      <alignment horizontal="left" indent="1"/>
      <protection locked="0"/>
    </xf>
    <xf numFmtId="1" fontId="30" fillId="30" borderId="118" xfId="50" applyNumberFormat="1" applyFont="1" applyFill="1" applyBorder="1" applyAlignment="1" applyProtection="1">
      <alignment horizontal="center"/>
      <protection locked="0"/>
    </xf>
    <xf numFmtId="1" fontId="30" fillId="30" borderId="119" xfId="50" applyNumberFormat="1" applyFont="1" applyFill="1" applyBorder="1" applyAlignment="1" applyProtection="1">
      <alignment horizontal="center"/>
      <protection locked="0"/>
    </xf>
    <xf numFmtId="44" fontId="30" fillId="30" borderId="60" xfId="50" applyFont="1" applyFill="1" applyBorder="1" applyAlignment="1" applyProtection="1">
      <alignment horizontal="left" indent="1"/>
      <protection locked="0"/>
    </xf>
    <xf numFmtId="8" fontId="82" fillId="31" borderId="111" xfId="48" applyNumberFormat="1" applyFont="1" applyFill="1" applyBorder="1" applyAlignment="1">
      <alignment horizontal="center"/>
    </xf>
    <xf numFmtId="8" fontId="82" fillId="31" borderId="112" xfId="48" applyNumberFormat="1" applyFont="1" applyFill="1" applyBorder="1" applyAlignment="1">
      <alignment horizontal="center"/>
    </xf>
    <xf numFmtId="0" fontId="0" fillId="31" borderId="34" xfId="0" applyFill="1" applyBorder="1" applyAlignment="1" applyProtection="1">
      <alignment wrapText="1"/>
      <protection hidden="1"/>
    </xf>
    <xf numFmtId="0" fontId="0" fillId="31" borderId="0" xfId="0" applyFill="1" applyAlignment="1" applyProtection="1">
      <alignment wrapText="1"/>
      <protection hidden="1"/>
    </xf>
    <xf numFmtId="0" fontId="0" fillId="31" borderId="53" xfId="0" applyFill="1" applyBorder="1" applyAlignment="1" applyProtection="1">
      <alignment wrapText="1"/>
      <protection hidden="1"/>
    </xf>
    <xf numFmtId="0" fontId="2" fillId="31" borderId="34" xfId="0" applyFont="1" applyFill="1" applyBorder="1" applyAlignment="1" applyProtection="1">
      <alignment wrapText="1"/>
      <protection hidden="1"/>
    </xf>
    <xf numFmtId="0" fontId="2" fillId="31" borderId="0" xfId="0" applyFont="1" applyFill="1" applyAlignment="1" applyProtection="1">
      <alignment wrapText="1"/>
      <protection hidden="1"/>
    </xf>
    <xf numFmtId="0" fontId="2" fillId="31" borderId="53" xfId="0" applyFont="1" applyFill="1" applyBorder="1" applyAlignment="1" applyProtection="1">
      <alignment wrapText="1"/>
      <protection hidden="1"/>
    </xf>
    <xf numFmtId="0" fontId="5" fillId="31" borderId="34" xfId="0" applyFont="1" applyFill="1" applyBorder="1" applyAlignment="1" applyProtection="1">
      <alignment wrapText="1"/>
      <protection hidden="1"/>
    </xf>
    <xf numFmtId="0" fontId="5" fillId="31" borderId="0" xfId="0" applyFont="1" applyFill="1" applyAlignment="1" applyProtection="1">
      <alignment wrapText="1"/>
      <protection hidden="1"/>
    </xf>
    <xf numFmtId="0" fontId="5" fillId="31" borderId="53" xfId="0" applyFont="1" applyFill="1" applyBorder="1" applyAlignment="1" applyProtection="1">
      <alignment wrapText="1"/>
      <protection hidden="1"/>
    </xf>
    <xf numFmtId="0" fontId="58" fillId="31" borderId="34" xfId="0" applyFont="1" applyFill="1" applyBorder="1" applyAlignment="1" applyProtection="1">
      <alignment wrapText="1"/>
      <protection hidden="1"/>
    </xf>
    <xf numFmtId="0" fontId="58" fillId="31" borderId="0" xfId="0" applyFont="1" applyFill="1" applyAlignment="1" applyProtection="1">
      <alignment wrapText="1"/>
      <protection hidden="1"/>
    </xf>
    <xf numFmtId="0" fontId="58" fillId="31" borderId="53" xfId="0" applyFont="1" applyFill="1" applyBorder="1" applyAlignment="1" applyProtection="1">
      <alignment wrapText="1"/>
      <protection hidden="1"/>
    </xf>
    <xf numFmtId="0" fontId="5" fillId="31" borderId="30" xfId="0" applyFont="1" applyFill="1" applyBorder="1" applyAlignment="1" applyProtection="1">
      <alignment wrapText="1"/>
      <protection hidden="1"/>
    </xf>
    <xf numFmtId="0" fontId="5" fillId="31" borderId="33" xfId="0" applyFont="1" applyFill="1" applyBorder="1" applyAlignment="1" applyProtection="1">
      <alignment wrapText="1"/>
      <protection hidden="1"/>
    </xf>
    <xf numFmtId="0" fontId="5" fillId="31" borderId="54" xfId="0" applyFont="1" applyFill="1" applyBorder="1" applyAlignment="1" applyProtection="1">
      <alignment wrapText="1"/>
      <protection hidden="1"/>
    </xf>
    <xf numFmtId="44" fontId="30" fillId="31" borderId="0" xfId="50" applyFont="1" applyFill="1" applyBorder="1" applyAlignment="1" applyProtection="1">
      <alignment horizontal="left" vertical="center"/>
    </xf>
    <xf numFmtId="44" fontId="30" fillId="31" borderId="27" xfId="50" applyFont="1" applyFill="1" applyBorder="1" applyAlignment="1" applyProtection="1">
      <alignment horizontal="center" vertical="center"/>
    </xf>
    <xf numFmtId="44" fontId="30" fillId="31" borderId="48" xfId="0" applyNumberFormat="1" applyFont="1" applyFill="1" applyBorder="1" applyAlignment="1">
      <alignment horizontal="left"/>
    </xf>
    <xf numFmtId="0" fontId="5" fillId="31" borderId="0" xfId="0" applyFont="1" applyFill="1" applyAlignment="1">
      <alignment horizontal="left"/>
    </xf>
    <xf numFmtId="0" fontId="0" fillId="31" borderId="0" xfId="0" applyFill="1" applyAlignment="1">
      <alignment horizontal="left"/>
    </xf>
    <xf numFmtId="44" fontId="31" fillId="31" borderId="50" xfId="50" applyFont="1" applyFill="1" applyBorder="1" applyAlignment="1" applyProtection="1">
      <alignment horizontal="left" vertical="center"/>
    </xf>
    <xf numFmtId="44" fontId="31" fillId="31" borderId="17" xfId="50" applyFont="1" applyFill="1" applyBorder="1" applyAlignment="1" applyProtection="1">
      <alignment horizontal="left" vertical="center"/>
    </xf>
    <xf numFmtId="44" fontId="0" fillId="31" borderId="27" xfId="50" applyFont="1" applyFill="1" applyBorder="1" applyAlignment="1" applyProtection="1">
      <alignment horizontal="left" vertical="center"/>
    </xf>
    <xf numFmtId="44" fontId="30" fillId="31" borderId="35" xfId="50" applyFont="1" applyFill="1" applyBorder="1" applyAlignment="1" applyProtection="1">
      <alignment horizontal="left" vertical="center"/>
    </xf>
    <xf numFmtId="10" fontId="30" fillId="31" borderId="28" xfId="51" applyNumberFormat="1" applyFont="1" applyFill="1" applyBorder="1" applyAlignment="1" applyProtection="1">
      <alignment horizontal="left" vertical="center"/>
    </xf>
    <xf numFmtId="9" fontId="30" fillId="31" borderId="28" xfId="51" applyFont="1" applyFill="1" applyBorder="1" applyAlignment="1" applyProtection="1">
      <alignment horizontal="left" vertical="center"/>
    </xf>
    <xf numFmtId="10" fontId="30" fillId="31" borderId="40" xfId="51" applyNumberFormat="1" applyFont="1" applyFill="1" applyBorder="1" applyAlignment="1" applyProtection="1">
      <alignment horizontal="left" vertical="center"/>
    </xf>
    <xf numFmtId="0" fontId="30" fillId="31" borderId="0" xfId="48" applyFont="1" applyFill="1" applyAlignment="1">
      <alignment horizontal="left" vertical="center"/>
    </xf>
    <xf numFmtId="0" fontId="30" fillId="31" borderId="17" xfId="48" applyFont="1" applyFill="1" applyBorder="1" applyAlignment="1">
      <alignment horizontal="left" vertical="center"/>
    </xf>
    <xf numFmtId="0" fontId="0" fillId="31" borderId="24" xfId="0" applyFill="1" applyBorder="1"/>
    <xf numFmtId="44" fontId="30" fillId="31" borderId="27" xfId="50" applyFont="1" applyFill="1" applyBorder="1" applyAlignment="1" applyProtection="1">
      <alignment horizontal="left" vertical="center"/>
    </xf>
    <xf numFmtId="0" fontId="0" fillId="31" borderId="0" xfId="0" applyFill="1"/>
    <xf numFmtId="44" fontId="30" fillId="31" borderId="35" xfId="0" applyNumberFormat="1" applyFont="1" applyFill="1" applyBorder="1" applyAlignment="1">
      <alignment horizontal="left"/>
    </xf>
    <xf numFmtId="0" fontId="30" fillId="31" borderId="0" xfId="48" applyFont="1" applyFill="1" applyAlignment="1">
      <alignment horizontal="center" vertical="center"/>
    </xf>
    <xf numFmtId="8" fontId="30" fillId="31" borderId="0" xfId="48" applyNumberFormat="1" applyFont="1" applyFill="1" applyAlignment="1">
      <alignment horizontal="center" vertical="center"/>
    </xf>
    <xf numFmtId="0" fontId="0" fillId="31" borderId="17" xfId="0" applyFill="1" applyBorder="1"/>
    <xf numFmtId="0" fontId="30" fillId="31" borderId="0" xfId="48" applyFont="1" applyFill="1" applyAlignment="1">
      <alignment horizontal="center" vertical="center" wrapText="1"/>
    </xf>
    <xf numFmtId="8" fontId="30" fillId="31" borderId="17" xfId="48" applyNumberFormat="1" applyFont="1" applyFill="1" applyBorder="1" applyAlignment="1">
      <alignment horizontal="center" vertical="center"/>
    </xf>
    <xf numFmtId="44" fontId="5" fillId="31" borderId="49" xfId="50" applyFont="1" applyFill="1" applyBorder="1" applyProtection="1"/>
    <xf numFmtId="44" fontId="5" fillId="31" borderId="0" xfId="50" applyFont="1" applyFill="1" applyBorder="1" applyProtection="1"/>
    <xf numFmtId="44" fontId="0" fillId="31" borderId="0" xfId="50" applyFont="1" applyFill="1" applyBorder="1" applyProtection="1"/>
    <xf numFmtId="44" fontId="30" fillId="31" borderId="40" xfId="50" applyFont="1" applyFill="1" applyBorder="1" applyProtection="1"/>
    <xf numFmtId="44" fontId="31" fillId="31" borderId="10" xfId="50" applyFont="1" applyFill="1" applyBorder="1" applyAlignment="1" applyProtection="1">
      <alignment horizontal="left" vertical="center"/>
    </xf>
    <xf numFmtId="44" fontId="31" fillId="31" borderId="0" xfId="50" applyFont="1" applyFill="1" applyBorder="1" applyAlignment="1" applyProtection="1">
      <alignment vertical="center" wrapText="1"/>
    </xf>
    <xf numFmtId="44" fontId="31" fillId="31" borderId="0" xfId="50" applyFont="1" applyFill="1" applyBorder="1" applyAlignment="1" applyProtection="1">
      <alignment horizontal="center" vertical="center" wrapText="1"/>
    </xf>
    <xf numFmtId="44" fontId="31" fillId="31" borderId="35" xfId="50" applyFont="1" applyFill="1" applyBorder="1" applyAlignment="1" applyProtection="1">
      <alignment vertical="center" wrapText="1"/>
    </xf>
    <xf numFmtId="0" fontId="31" fillId="31" borderId="0" xfId="48" applyFont="1" applyFill="1" applyAlignment="1">
      <alignment horizontal="center" vertical="center"/>
    </xf>
    <xf numFmtId="0" fontId="30" fillId="31" borderId="42" xfId="48" applyFont="1" applyFill="1" applyBorder="1" applyAlignment="1">
      <alignment horizontal="center" vertical="center"/>
    </xf>
    <xf numFmtId="0" fontId="30" fillId="31" borderId="17" xfId="48" applyFont="1" applyFill="1" applyBorder="1" applyAlignment="1">
      <alignment horizontal="center" vertical="center"/>
    </xf>
    <xf numFmtId="0" fontId="33" fillId="31" borderId="40" xfId="0" applyFont="1" applyFill="1" applyBorder="1" applyAlignment="1">
      <alignment horizontal="center" vertical="center"/>
    </xf>
    <xf numFmtId="0" fontId="31" fillId="31" borderId="27" xfId="48" applyFont="1" applyFill="1" applyBorder="1" applyAlignment="1">
      <alignment horizontal="center" vertical="center"/>
    </xf>
    <xf numFmtId="0" fontId="31" fillId="31" borderId="47" xfId="48" applyFont="1" applyFill="1" applyBorder="1" applyAlignment="1">
      <alignment horizontal="center" vertical="center"/>
    </xf>
    <xf numFmtId="0" fontId="31" fillId="31" borderId="10" xfId="48" applyFont="1" applyFill="1" applyBorder="1" applyAlignment="1">
      <alignment horizontal="center" vertical="center"/>
    </xf>
    <xf numFmtId="0" fontId="31" fillId="31" borderId="92" xfId="48" applyFont="1" applyFill="1" applyBorder="1" applyAlignment="1">
      <alignment horizontal="center" vertical="center"/>
    </xf>
    <xf numFmtId="0" fontId="31" fillId="31" borderId="10" xfId="48" applyFont="1" applyFill="1" applyBorder="1" applyAlignment="1">
      <alignment horizontal="left" vertical="center"/>
    </xf>
    <xf numFmtId="165" fontId="30" fillId="31" borderId="17" xfId="48" applyNumberFormat="1" applyFont="1" applyFill="1" applyBorder="1" applyAlignment="1">
      <alignment horizontal="center" vertical="center"/>
    </xf>
    <xf numFmtId="0" fontId="31" fillId="31" borderId="29" xfId="48" applyFont="1" applyFill="1" applyBorder="1" applyAlignment="1">
      <alignment horizontal="center" vertical="center"/>
    </xf>
    <xf numFmtId="0" fontId="30" fillId="31" borderId="29" xfId="48" applyFont="1" applyFill="1" applyBorder="1" applyAlignment="1">
      <alignment horizontal="center" vertical="center"/>
    </xf>
    <xf numFmtId="0" fontId="30" fillId="31" borderId="36" xfId="48" applyFont="1" applyFill="1" applyBorder="1" applyAlignment="1">
      <alignment horizontal="center" vertical="center"/>
    </xf>
    <xf numFmtId="0" fontId="49" fillId="31" borderId="0" xfId="48" applyFont="1" applyFill="1" applyAlignment="1">
      <alignment horizontal="center" vertical="center"/>
    </xf>
    <xf numFmtId="0" fontId="49" fillId="31" borderId="17" xfId="48" applyFont="1" applyFill="1" applyBorder="1" applyAlignment="1">
      <alignment horizontal="center" vertical="center"/>
    </xf>
    <xf numFmtId="0" fontId="0" fillId="31" borderId="26" xfId="0" applyFill="1" applyBorder="1"/>
    <xf numFmtId="0" fontId="0" fillId="31" borderId="130" xfId="0" applyFill="1" applyBorder="1"/>
    <xf numFmtId="0" fontId="0" fillId="31" borderId="23" xfId="0" applyFill="1" applyBorder="1"/>
    <xf numFmtId="0" fontId="96" fillId="31" borderId="0" xfId="0" applyFont="1" applyFill="1" applyAlignment="1">
      <alignment horizontal="right"/>
    </xf>
    <xf numFmtId="0" fontId="97" fillId="31" borderId="0" xfId="0" applyFont="1" applyFill="1"/>
    <xf numFmtId="44" fontId="31" fillId="31" borderId="84" xfId="50" applyFont="1" applyFill="1" applyBorder="1" applyProtection="1"/>
    <xf numFmtId="10" fontId="31" fillId="31" borderId="77" xfId="48" applyNumberFormat="1" applyFont="1" applyFill="1" applyBorder="1" applyAlignment="1">
      <alignment horizontal="center" vertical="center"/>
    </xf>
    <xf numFmtId="44" fontId="31" fillId="31" borderId="86" xfId="50" applyFont="1" applyFill="1" applyBorder="1" applyProtection="1"/>
    <xf numFmtId="10" fontId="31" fillId="31" borderId="59" xfId="48" applyNumberFormat="1" applyFont="1" applyFill="1" applyBorder="1" applyAlignment="1">
      <alignment horizontal="center" vertical="center"/>
    </xf>
    <xf numFmtId="44" fontId="31" fillId="31" borderId="87" xfId="50" applyFont="1" applyFill="1" applyBorder="1" applyProtection="1"/>
    <xf numFmtId="10" fontId="31" fillId="31" borderId="79" xfId="48" applyNumberFormat="1" applyFont="1" applyFill="1" applyBorder="1" applyAlignment="1">
      <alignment horizontal="center" vertical="center"/>
    </xf>
    <xf numFmtId="44" fontId="31" fillId="31" borderId="85" xfId="0" applyNumberFormat="1" applyFont="1" applyFill="1" applyBorder="1"/>
    <xf numFmtId="10" fontId="31" fillId="31" borderId="78" xfId="0" applyNumberFormat="1" applyFont="1" applyFill="1" applyBorder="1" applyAlignment="1">
      <alignment horizontal="center" vertical="center"/>
    </xf>
    <xf numFmtId="0" fontId="56" fillId="31" borderId="97" xfId="0" applyFont="1" applyFill="1" applyBorder="1"/>
    <xf numFmtId="0" fontId="78" fillId="31" borderId="115" xfId="48" applyFont="1" applyFill="1" applyBorder="1" applyAlignment="1">
      <alignment horizontal="center" vertical="center" wrapText="1"/>
    </xf>
    <xf numFmtId="0" fontId="52" fillId="31" borderId="114" xfId="48" applyFont="1" applyFill="1" applyBorder="1" applyAlignment="1">
      <alignment horizontal="center" vertical="center" wrapText="1"/>
    </xf>
    <xf numFmtId="0" fontId="30" fillId="31" borderId="105" xfId="48" applyFont="1" applyFill="1" applyBorder="1" applyAlignment="1">
      <alignment horizontal="center" vertical="center"/>
    </xf>
    <xf numFmtId="0" fontId="100" fillId="29" borderId="0" xfId="0" applyFont="1" applyFill="1" applyAlignment="1" applyProtection="1">
      <alignment horizontal="center" wrapText="1"/>
      <protection hidden="1"/>
    </xf>
    <xf numFmtId="8" fontId="30" fillId="29" borderId="121" xfId="48" applyNumberFormat="1" applyFont="1" applyFill="1" applyBorder="1" applyAlignment="1">
      <alignment horizontal="center"/>
    </xf>
    <xf numFmtId="44" fontId="30" fillId="29" borderId="134" xfId="50" applyFont="1" applyFill="1" applyBorder="1" applyProtection="1"/>
    <xf numFmtId="8" fontId="30" fillId="29" borderId="122" xfId="48" applyNumberFormat="1" applyFont="1" applyFill="1" applyBorder="1" applyAlignment="1">
      <alignment horizontal="center"/>
    </xf>
    <xf numFmtId="0" fontId="67" fillId="29" borderId="71" xfId="0" applyFont="1" applyFill="1" applyBorder="1" applyAlignment="1" applyProtection="1">
      <alignment wrapText="1"/>
      <protection hidden="1"/>
    </xf>
    <xf numFmtId="44" fontId="67" fillId="29" borderId="65" xfId="50" applyFont="1" applyFill="1" applyBorder="1" applyAlignment="1" applyProtection="1"/>
    <xf numFmtId="44" fontId="67" fillId="29" borderId="68" xfId="50" applyFont="1" applyFill="1" applyBorder="1" applyAlignment="1" applyProtection="1"/>
    <xf numFmtId="44" fontId="67" fillId="29" borderId="71" xfId="50" applyFont="1" applyFill="1" applyBorder="1" applyAlignment="1" applyProtection="1"/>
    <xf numFmtId="44" fontId="67" fillId="29" borderId="65" xfId="50" applyFont="1" applyFill="1" applyBorder="1" applyAlignment="1" applyProtection="1">
      <alignment horizontal="left"/>
    </xf>
    <xf numFmtId="44" fontId="67" fillId="29" borderId="68" xfId="50" applyFont="1" applyFill="1" applyBorder="1" applyAlignment="1" applyProtection="1">
      <alignment horizontal="left"/>
    </xf>
    <xf numFmtId="44" fontId="67" fillId="29" borderId="71" xfId="50" applyFont="1" applyFill="1" applyBorder="1" applyAlignment="1" applyProtection="1">
      <alignment horizontal="left"/>
    </xf>
    <xf numFmtId="0" fontId="67" fillId="29" borderId="71" xfId="0" applyFont="1" applyFill="1" applyBorder="1" applyAlignment="1">
      <alignment wrapText="1"/>
    </xf>
    <xf numFmtId="0" fontId="34" fillId="29" borderId="63" xfId="0" applyFont="1" applyFill="1" applyBorder="1" applyAlignment="1" applyProtection="1">
      <alignment horizontal="center"/>
      <protection hidden="1"/>
    </xf>
    <xf numFmtId="0" fontId="30" fillId="29" borderId="64" xfId="0" applyFont="1" applyFill="1" applyBorder="1" applyAlignment="1" applyProtection="1">
      <alignment horizontal="center"/>
      <protection hidden="1"/>
    </xf>
    <xf numFmtId="0" fontId="34" fillId="29" borderId="66" xfId="0" applyFont="1" applyFill="1" applyBorder="1" applyAlignment="1" applyProtection="1">
      <alignment horizontal="center"/>
      <protection hidden="1"/>
    </xf>
    <xf numFmtId="0" fontId="30" fillId="29" borderId="67" xfId="0" applyFont="1" applyFill="1" applyBorder="1" applyAlignment="1" applyProtection="1">
      <alignment horizontal="center"/>
      <protection hidden="1"/>
    </xf>
    <xf numFmtId="0" fontId="34" fillId="29" borderId="69" xfId="0" applyFont="1" applyFill="1" applyBorder="1" applyAlignment="1" applyProtection="1">
      <alignment horizontal="center"/>
      <protection hidden="1"/>
    </xf>
    <xf numFmtId="0" fontId="30" fillId="29" borderId="70" xfId="0" applyFont="1" applyFill="1" applyBorder="1" applyAlignment="1" applyProtection="1">
      <alignment horizontal="center"/>
      <protection hidden="1"/>
    </xf>
    <xf numFmtId="0" fontId="67" fillId="29" borderId="71" xfId="0" applyFont="1" applyFill="1" applyBorder="1" applyAlignment="1" applyProtection="1">
      <alignment horizontal="center"/>
      <protection hidden="1"/>
    </xf>
    <xf numFmtId="0" fontId="31" fillId="29" borderId="0" xfId="0" applyFont="1" applyFill="1" applyAlignment="1">
      <alignment vertical="top" wrapText="1"/>
    </xf>
    <xf numFmtId="0" fontId="48" fillId="29" borderId="26" xfId="0" applyFont="1" applyFill="1" applyBorder="1"/>
    <xf numFmtId="0" fontId="48" fillId="29" borderId="0" xfId="0" applyFont="1" applyFill="1"/>
    <xf numFmtId="0" fontId="29" fillId="29" borderId="0" xfId="0" applyFont="1" applyFill="1"/>
    <xf numFmtId="0" fontId="87" fillId="29" borderId="0" xfId="0" applyFont="1" applyFill="1"/>
    <xf numFmtId="0" fontId="31" fillId="29" borderId="0" xfId="0" applyFont="1" applyFill="1" applyAlignment="1">
      <alignment horizontal="center" wrapText="1"/>
    </xf>
    <xf numFmtId="0" fontId="49" fillId="29" borderId="0" xfId="0" applyFont="1" applyFill="1"/>
    <xf numFmtId="0" fontId="84" fillId="29" borderId="0" xfId="0" applyFont="1" applyFill="1"/>
    <xf numFmtId="0" fontId="31" fillId="29" borderId="0" xfId="0" applyFont="1" applyFill="1" applyAlignment="1" applyProtection="1">
      <alignment horizontal="center" wrapText="1"/>
      <protection hidden="1"/>
    </xf>
    <xf numFmtId="44" fontId="51" fillId="29" borderId="0" xfId="50" applyFont="1" applyFill="1" applyBorder="1" applyAlignment="1" applyProtection="1"/>
    <xf numFmtId="0" fontId="31" fillId="29" borderId="0" xfId="0" applyFont="1" applyFill="1" applyAlignment="1">
      <alignment horizontal="right" wrapText="1"/>
    </xf>
    <xf numFmtId="0" fontId="30" fillId="29" borderId="16" xfId="0" applyFont="1" applyFill="1" applyBorder="1" applyAlignment="1" applyProtection="1">
      <alignment horizontal="center"/>
      <protection hidden="1"/>
    </xf>
    <xf numFmtId="0" fontId="30" fillId="29" borderId="11" xfId="0" applyFont="1" applyFill="1" applyBorder="1" applyAlignment="1" applyProtection="1">
      <alignment horizontal="center"/>
      <protection hidden="1"/>
    </xf>
    <xf numFmtId="0" fontId="31" fillId="29" borderId="0" xfId="0" applyFont="1" applyFill="1" applyAlignment="1">
      <alignment horizontal="right"/>
    </xf>
    <xf numFmtId="0" fontId="65" fillId="29" borderId="0" xfId="0" applyFont="1" applyFill="1" applyAlignment="1">
      <alignment horizontal="right"/>
    </xf>
    <xf numFmtId="0" fontId="60" fillId="29" borderId="0" xfId="0" applyFont="1" applyFill="1" applyAlignment="1">
      <alignment horizontal="center"/>
    </xf>
    <xf numFmtId="0" fontId="60" fillId="29" borderId="0" xfId="0" applyFont="1" applyFill="1" applyAlignment="1">
      <alignment horizontal="left"/>
    </xf>
    <xf numFmtId="0" fontId="38" fillId="29" borderId="0" xfId="0" applyFont="1" applyFill="1" applyAlignment="1">
      <alignment horizontal="center"/>
    </xf>
    <xf numFmtId="0" fontId="36" fillId="29" borderId="18" xfId="0" applyFont="1" applyFill="1" applyBorder="1" applyAlignment="1">
      <alignment horizontal="left" vertical="center" shrinkToFit="1"/>
    </xf>
    <xf numFmtId="0" fontId="38" fillId="29" borderId="0" xfId="0" applyFont="1" applyFill="1" applyAlignment="1" applyProtection="1">
      <alignment horizontal="right"/>
      <protection hidden="1"/>
    </xf>
    <xf numFmtId="0" fontId="38" fillId="29" borderId="0" xfId="0" applyFont="1" applyFill="1" applyAlignment="1" applyProtection="1">
      <alignment horizontal="left"/>
      <protection hidden="1"/>
    </xf>
    <xf numFmtId="49" fontId="31" fillId="30" borderId="19" xfId="0" applyNumberFormat="1" applyFont="1" applyFill="1" applyBorder="1" applyAlignment="1">
      <alignment horizontal="left" indent="1"/>
    </xf>
    <xf numFmtId="1" fontId="36" fillId="30" borderId="19" xfId="0" applyNumberFormat="1" applyFont="1" applyFill="1" applyBorder="1" applyAlignment="1">
      <alignment horizontal="left" indent="1" shrinkToFit="1"/>
    </xf>
    <xf numFmtId="0" fontId="31" fillId="30" borderId="19" xfId="0" applyFont="1" applyFill="1" applyBorder="1" applyAlignment="1">
      <alignment horizontal="left" indent="1"/>
    </xf>
    <xf numFmtId="44" fontId="51" fillId="30" borderId="0" xfId="50" applyFont="1" applyFill="1" applyBorder="1" applyAlignment="1" applyProtection="1"/>
    <xf numFmtId="44" fontId="30" fillId="30" borderId="60" xfId="50" applyFont="1" applyFill="1" applyBorder="1" applyAlignment="1" applyProtection="1">
      <alignment horizontal="left" indent="1"/>
    </xf>
    <xf numFmtId="44" fontId="30" fillId="30" borderId="61" xfId="50" applyFont="1" applyFill="1" applyBorder="1" applyAlignment="1" applyProtection="1">
      <alignment horizontal="left" indent="1"/>
    </xf>
    <xf numFmtId="1" fontId="30" fillId="30" borderId="118" xfId="50" applyNumberFormat="1" applyFont="1" applyFill="1" applyBorder="1" applyAlignment="1" applyProtection="1">
      <alignment horizontal="center"/>
    </xf>
    <xf numFmtId="1" fontId="30" fillId="30" borderId="119" xfId="50" applyNumberFormat="1" applyFont="1" applyFill="1" applyBorder="1" applyAlignment="1" applyProtection="1">
      <alignment horizontal="center"/>
    </xf>
    <xf numFmtId="1" fontId="30" fillId="30" borderId="120" xfId="50" applyNumberFormat="1" applyFont="1" applyFill="1" applyBorder="1" applyAlignment="1" applyProtection="1">
      <alignment horizontal="center"/>
    </xf>
    <xf numFmtId="44" fontId="30" fillId="30" borderId="72" xfId="50" applyFont="1" applyFill="1" applyBorder="1" applyAlignment="1" applyProtection="1">
      <alignment horizontal="left" indent="1"/>
    </xf>
    <xf numFmtId="1" fontId="30" fillId="30" borderId="118" xfId="0" applyNumberFormat="1" applyFont="1" applyFill="1" applyBorder="1" applyAlignment="1">
      <alignment horizontal="center"/>
    </xf>
    <xf numFmtId="1" fontId="30" fillId="30" borderId="119" xfId="0" applyNumberFormat="1" applyFont="1" applyFill="1" applyBorder="1" applyAlignment="1">
      <alignment horizontal="center"/>
    </xf>
    <xf numFmtId="1" fontId="30" fillId="30" borderId="120" xfId="0" applyNumberFormat="1" applyFont="1" applyFill="1" applyBorder="1" applyAlignment="1">
      <alignment horizontal="center"/>
    </xf>
    <xf numFmtId="49" fontId="30" fillId="30" borderId="21" xfId="50" applyNumberFormat="1" applyFont="1" applyFill="1" applyBorder="1" applyAlignment="1" applyProtection="1">
      <alignment horizontal="left" indent="1"/>
    </xf>
    <xf numFmtId="49" fontId="30" fillId="30" borderId="22" xfId="50" applyNumberFormat="1" applyFont="1" applyFill="1" applyBorder="1" applyAlignment="1" applyProtection="1">
      <alignment horizontal="left" indent="1"/>
    </xf>
    <xf numFmtId="49" fontId="30" fillId="30" borderId="56" xfId="50" applyNumberFormat="1" applyFont="1" applyFill="1" applyBorder="1" applyAlignment="1" applyProtection="1">
      <alignment horizontal="left" indent="1"/>
    </xf>
    <xf numFmtId="0" fontId="0" fillId="31" borderId="25" xfId="0" applyFill="1" applyBorder="1"/>
    <xf numFmtId="0" fontId="0" fillId="31" borderId="33" xfId="0" applyFill="1" applyBorder="1"/>
    <xf numFmtId="0" fontId="0" fillId="31" borderId="54" xfId="0" applyFill="1" applyBorder="1"/>
    <xf numFmtId="0" fontId="0" fillId="31" borderId="53" xfId="0" applyFill="1" applyBorder="1"/>
    <xf numFmtId="167" fontId="31" fillId="31" borderId="77" xfId="52" applyNumberFormat="1" applyFont="1" applyFill="1" applyBorder="1" applyAlignment="1" applyProtection="1">
      <alignment horizontal="left" vertical="center"/>
    </xf>
    <xf numFmtId="167" fontId="31" fillId="31" borderId="44" xfId="52" applyNumberFormat="1" applyFont="1" applyFill="1" applyBorder="1" applyAlignment="1" applyProtection="1">
      <alignment horizontal="left" vertical="center"/>
    </xf>
    <xf numFmtId="44" fontId="31" fillId="31" borderId="88" xfId="50" applyFont="1" applyFill="1" applyBorder="1" applyAlignment="1" applyProtection="1">
      <alignment horizontal="left" vertical="center"/>
    </xf>
    <xf numFmtId="10" fontId="31" fillId="31" borderId="88" xfId="51" applyNumberFormat="1" applyFont="1" applyFill="1" applyBorder="1" applyAlignment="1" applyProtection="1">
      <alignment horizontal="center" vertical="center"/>
    </xf>
    <xf numFmtId="167" fontId="83" fillId="31" borderId="0" xfId="52" applyNumberFormat="1" applyFont="1" applyFill="1" applyBorder="1" applyAlignment="1" applyProtection="1">
      <alignment horizontal="left" vertical="center"/>
    </xf>
    <xf numFmtId="167" fontId="31" fillId="31" borderId="59" xfId="52" applyNumberFormat="1" applyFont="1" applyFill="1" applyBorder="1" applyAlignment="1" applyProtection="1">
      <alignment horizontal="left" vertical="center"/>
    </xf>
    <xf numFmtId="167" fontId="31" fillId="31" borderId="57" xfId="52" applyNumberFormat="1" applyFont="1" applyFill="1" applyBorder="1" applyAlignment="1" applyProtection="1">
      <alignment horizontal="left" vertical="center"/>
    </xf>
    <xf numFmtId="43" fontId="83" fillId="31" borderId="0" xfId="52" applyFont="1" applyFill="1" applyBorder="1" applyAlignment="1" applyProtection="1">
      <alignment horizontal="left" vertical="center"/>
    </xf>
    <xf numFmtId="44" fontId="31" fillId="31" borderId="0" xfId="50" applyFont="1" applyFill="1" applyBorder="1" applyAlignment="1" applyProtection="1">
      <alignment horizontal="left" vertical="center"/>
    </xf>
    <xf numFmtId="167" fontId="31" fillId="31" borderId="79" xfId="52" applyNumberFormat="1" applyFont="1" applyFill="1" applyBorder="1" applyAlignment="1" applyProtection="1">
      <alignment horizontal="left" vertical="center"/>
    </xf>
    <xf numFmtId="167" fontId="31" fillId="31" borderId="89" xfId="52" applyNumberFormat="1" applyFont="1" applyFill="1" applyBorder="1" applyAlignment="1" applyProtection="1">
      <alignment horizontal="left" vertical="center"/>
    </xf>
    <xf numFmtId="44" fontId="31" fillId="31" borderId="74" xfId="0" applyNumberFormat="1" applyFont="1" applyFill="1" applyBorder="1" applyAlignment="1">
      <alignment horizontal="left" vertical="center"/>
    </xf>
    <xf numFmtId="167" fontId="31" fillId="31" borderId="78" xfId="0" applyNumberFormat="1" applyFont="1" applyFill="1" applyBorder="1" applyAlignment="1">
      <alignment horizontal="center" vertical="center"/>
    </xf>
    <xf numFmtId="167" fontId="31" fillId="31" borderId="74" xfId="0" applyNumberFormat="1" applyFont="1" applyFill="1" applyBorder="1" applyAlignment="1">
      <alignment horizontal="center" vertical="center"/>
    </xf>
    <xf numFmtId="44" fontId="31" fillId="31" borderId="75" xfId="0" applyNumberFormat="1" applyFont="1" applyFill="1" applyBorder="1" applyAlignment="1">
      <alignment horizontal="center" vertical="center"/>
    </xf>
    <xf numFmtId="10" fontId="31" fillId="31" borderId="75" xfId="0" applyNumberFormat="1" applyFont="1" applyFill="1" applyBorder="1" applyAlignment="1">
      <alignment horizontal="center" vertical="center"/>
    </xf>
    <xf numFmtId="0" fontId="56" fillId="31" borderId="0" xfId="0" applyFont="1" applyFill="1"/>
    <xf numFmtId="0" fontId="55" fillId="31" borderId="97" xfId="0" applyFont="1" applyFill="1" applyBorder="1" applyAlignment="1">
      <alignment horizontal="center" vertical="center"/>
    </xf>
    <xf numFmtId="0" fontId="55" fillId="31" borderId="98" xfId="0" applyFont="1" applyFill="1" applyBorder="1" applyAlignment="1">
      <alignment horizontal="center" vertical="center"/>
    </xf>
    <xf numFmtId="0" fontId="31" fillId="31" borderId="0" xfId="48" applyFont="1" applyFill="1" applyAlignment="1">
      <alignment horizontal="center" vertical="center" wrapText="1"/>
    </xf>
    <xf numFmtId="0" fontId="29" fillId="31" borderId="0" xfId="48" applyFont="1" applyFill="1" applyAlignment="1">
      <alignment horizontal="center" vertical="center"/>
    </xf>
    <xf numFmtId="0" fontId="0" fillId="31" borderId="34" xfId="0" applyFill="1" applyBorder="1"/>
    <xf numFmtId="44" fontId="30" fillId="31" borderId="47" xfId="50" applyFont="1" applyFill="1" applyBorder="1" applyAlignment="1" applyProtection="1">
      <alignment horizontal="left" vertical="center"/>
    </xf>
    <xf numFmtId="0" fontId="0" fillId="31" borderId="30" xfId="0" applyFill="1" applyBorder="1"/>
    <xf numFmtId="0" fontId="31" fillId="31" borderId="0" xfId="48" applyFont="1" applyFill="1" applyAlignment="1">
      <alignment horizontal="center" wrapText="1"/>
    </xf>
    <xf numFmtId="164" fontId="31" fillId="31" borderId="0" xfId="0" applyNumberFormat="1" applyFont="1" applyFill="1"/>
    <xf numFmtId="0" fontId="33" fillId="31" borderId="0" xfId="48" applyFont="1" applyFill="1" applyAlignment="1">
      <alignment horizontal="center"/>
    </xf>
    <xf numFmtId="0" fontId="30" fillId="31" borderId="0" xfId="48" applyFont="1" applyFill="1" applyAlignment="1">
      <alignment horizontal="center"/>
    </xf>
    <xf numFmtId="164" fontId="30" fillId="31" borderId="0" xfId="48" applyNumberFormat="1" applyFont="1" applyFill="1"/>
    <xf numFmtId="164" fontId="30" fillId="31" borderId="0" xfId="48" applyNumberFormat="1" applyFont="1" applyFill="1" applyAlignment="1">
      <alignment horizontal="right"/>
    </xf>
    <xf numFmtId="0" fontId="33" fillId="31" borderId="0" xfId="48" applyFont="1" applyFill="1" applyAlignment="1">
      <alignment horizontal="left"/>
    </xf>
    <xf numFmtId="0" fontId="33" fillId="31" borderId="53" xfId="48" applyFont="1" applyFill="1" applyBorder="1" applyAlignment="1">
      <alignment horizontal="center"/>
    </xf>
    <xf numFmtId="0" fontId="30" fillId="31" borderId="34" xfId="0" applyFont="1" applyFill="1" applyBorder="1"/>
    <xf numFmtId="0" fontId="30" fillId="31" borderId="0" xfId="0" applyFont="1" applyFill="1"/>
    <xf numFmtId="0" fontId="30" fillId="31" borderId="0" xfId="0" applyFont="1" applyFill="1" applyAlignment="1">
      <alignment horizontal="center"/>
    </xf>
    <xf numFmtId="49" fontId="30" fillId="31" borderId="34" xfId="48" applyNumberFormat="1" applyFont="1" applyFill="1" applyBorder="1"/>
    <xf numFmtId="0" fontId="30" fillId="31" borderId="0" xfId="48" applyFont="1" applyFill="1"/>
    <xf numFmtId="0" fontId="0" fillId="31" borderId="51" xfId="0" applyFill="1" applyBorder="1"/>
    <xf numFmtId="0" fontId="0" fillId="31" borderId="42" xfId="0" applyFill="1" applyBorder="1"/>
    <xf numFmtId="0" fontId="56" fillId="31" borderId="55" xfId="0" applyFont="1" applyFill="1" applyBorder="1"/>
    <xf numFmtId="0" fontId="31" fillId="31" borderId="0" xfId="48" applyFont="1" applyFill="1" applyAlignment="1">
      <alignment horizontal="right"/>
    </xf>
    <xf numFmtId="0" fontId="31" fillId="31" borderId="0" xfId="48" applyFont="1" applyFill="1" applyAlignment="1">
      <alignment horizontal="center"/>
    </xf>
    <xf numFmtId="0" fontId="31" fillId="31" borderId="53" xfId="48" applyFont="1" applyFill="1" applyBorder="1" applyAlignment="1">
      <alignment horizontal="right"/>
    </xf>
    <xf numFmtId="0" fontId="31" fillId="31" borderId="26" xfId="0" applyFont="1" applyFill="1" applyBorder="1" applyAlignment="1">
      <alignment horizontal="center"/>
    </xf>
    <xf numFmtId="0" fontId="30" fillId="31" borderId="26" xfId="0" applyFont="1" applyFill="1" applyBorder="1"/>
    <xf numFmtId="0" fontId="0" fillId="31" borderId="81" xfId="0" applyFill="1" applyBorder="1"/>
    <xf numFmtId="0" fontId="31" fillId="31" borderId="0" xfId="0" applyFont="1" applyFill="1" applyAlignment="1">
      <alignment horizontal="right"/>
    </xf>
    <xf numFmtId="0" fontId="30" fillId="31" borderId="0" xfId="0" applyFont="1" applyFill="1" applyAlignment="1">
      <alignment horizontal="left"/>
    </xf>
    <xf numFmtId="0" fontId="56" fillId="31" borderId="53" xfId="0" applyFont="1" applyFill="1" applyBorder="1"/>
    <xf numFmtId="0" fontId="0" fillId="29" borderId="45" xfId="0" applyFill="1" applyBorder="1"/>
    <xf numFmtId="0" fontId="57" fillId="29" borderId="90" xfId="0" applyFont="1" applyFill="1" applyBorder="1"/>
    <xf numFmtId="0" fontId="31" fillId="29" borderId="103" xfId="48" applyFont="1" applyFill="1" applyBorder="1" applyAlignment="1">
      <alignment horizontal="center" vertical="center" wrapText="1"/>
    </xf>
    <xf numFmtId="0" fontId="2" fillId="31" borderId="0" xfId="0" applyFont="1" applyFill="1" applyAlignment="1">
      <alignment horizontal="left"/>
    </xf>
    <xf numFmtId="0" fontId="2" fillId="31" borderId="0" xfId="0" applyFont="1" applyFill="1"/>
    <xf numFmtId="0" fontId="5" fillId="31" borderId="0" xfId="0" applyFont="1" applyFill="1"/>
    <xf numFmtId="0" fontId="5" fillId="31" borderId="0" xfId="0" applyFont="1" applyFill="1" applyAlignment="1">
      <alignment horizontal="left" wrapText="1"/>
    </xf>
    <xf numFmtId="0" fontId="101" fillId="31" borderId="0" xfId="0" applyFont="1" applyFill="1" applyAlignment="1">
      <alignment horizontal="left"/>
    </xf>
    <xf numFmtId="0" fontId="39" fillId="29" borderId="12" xfId="48" applyFont="1" applyFill="1" applyBorder="1" applyAlignment="1">
      <alignment vertical="center"/>
    </xf>
    <xf numFmtId="0" fontId="39" fillId="29" borderId="145" xfId="48" applyFont="1" applyFill="1" applyBorder="1" applyAlignment="1">
      <alignment vertical="center"/>
    </xf>
    <xf numFmtId="0" fontId="70" fillId="29" borderId="144" xfId="53" applyFill="1" applyBorder="1" applyAlignment="1">
      <alignment vertical="center"/>
    </xf>
    <xf numFmtId="49" fontId="41" fillId="29" borderId="76" xfId="48" applyNumberFormat="1" applyFont="1" applyFill="1" applyBorder="1" applyAlignment="1">
      <alignment horizontal="center"/>
    </xf>
    <xf numFmtId="49" fontId="30" fillId="29" borderId="0" xfId="48" applyNumberFormat="1" applyFont="1" applyFill="1"/>
    <xf numFmtId="9" fontId="41" fillId="29" borderId="152" xfId="48" applyNumberFormat="1" applyFont="1" applyFill="1" applyBorder="1" applyAlignment="1">
      <alignment horizontal="center" wrapText="1"/>
    </xf>
    <xf numFmtId="0" fontId="35" fillId="29" borderId="156" xfId="48" applyFont="1" applyFill="1" applyBorder="1" applyAlignment="1">
      <alignment horizontal="center" wrapText="1"/>
    </xf>
    <xf numFmtId="9" fontId="98" fillId="29" borderId="0" xfId="48" applyNumberFormat="1" applyFont="1" applyFill="1" applyAlignment="1">
      <alignment horizontal="center" wrapText="1"/>
    </xf>
    <xf numFmtId="168" fontId="35" fillId="31" borderId="157" xfId="50" applyNumberFormat="1" applyFont="1" applyFill="1" applyBorder="1" applyProtection="1">
      <protection locked="0"/>
    </xf>
    <xf numFmtId="168" fontId="93" fillId="31" borderId="157" xfId="50" applyNumberFormat="1" applyFont="1" applyFill="1" applyBorder="1" applyProtection="1">
      <protection locked="0"/>
    </xf>
    <xf numFmtId="168" fontId="35" fillId="31" borderId="155" xfId="50" applyNumberFormat="1" applyFont="1" applyFill="1" applyBorder="1" applyProtection="1">
      <protection locked="0"/>
    </xf>
    <xf numFmtId="168" fontId="99" fillId="30" borderId="92" xfId="50" applyNumberFormat="1" applyFont="1" applyFill="1" applyBorder="1" applyProtection="1"/>
    <xf numFmtId="168" fontId="99" fillId="30" borderId="0" xfId="50" applyNumberFormat="1" applyFont="1" applyFill="1" applyBorder="1" applyProtection="1"/>
    <xf numFmtId="168" fontId="99" fillId="30" borderId="41" xfId="50" applyNumberFormat="1" applyFont="1" applyFill="1" applyBorder="1" applyProtection="1"/>
    <xf numFmtId="168" fontId="39" fillId="30" borderId="158" xfId="50" applyNumberFormat="1" applyFont="1" applyFill="1" applyBorder="1" applyProtection="1"/>
    <xf numFmtId="168" fontId="92" fillId="30" borderId="158" xfId="50" applyNumberFormat="1" applyFont="1" applyFill="1" applyBorder="1" applyProtection="1"/>
    <xf numFmtId="168" fontId="39" fillId="30" borderId="154" xfId="50" applyNumberFormat="1" applyFont="1" applyFill="1" applyBorder="1" applyProtection="1"/>
    <xf numFmtId="168" fontId="39" fillId="30" borderId="153" xfId="50" applyNumberFormat="1" applyFont="1" applyFill="1" applyBorder="1" applyProtection="1"/>
    <xf numFmtId="168" fontId="92" fillId="30" borderId="153" xfId="50" applyNumberFormat="1" applyFont="1" applyFill="1" applyBorder="1" applyProtection="1"/>
    <xf numFmtId="0" fontId="90" fillId="30" borderId="166" xfId="0" applyFont="1" applyFill="1" applyBorder="1" applyAlignment="1">
      <alignment horizontal="center" vertical="center" wrapText="1"/>
    </xf>
    <xf numFmtId="10" fontId="31" fillId="30" borderId="161" xfId="0" applyNumberFormat="1" applyFont="1" applyFill="1" applyBorder="1" applyAlignment="1">
      <alignment vertical="center" wrapText="1"/>
    </xf>
    <xf numFmtId="10" fontId="31" fillId="30" borderId="155" xfId="0" applyNumberFormat="1" applyFont="1" applyFill="1" applyBorder="1" applyAlignment="1">
      <alignment vertical="center" wrapText="1"/>
    </xf>
    <xf numFmtId="0" fontId="103" fillId="31" borderId="99" xfId="0" applyFont="1" applyFill="1" applyBorder="1" applyAlignment="1">
      <alignment horizontal="center" vertical="center"/>
    </xf>
    <xf numFmtId="0" fontId="103" fillId="31" borderId="98" xfId="0" applyFont="1" applyFill="1" applyBorder="1" applyAlignment="1">
      <alignment horizontal="center" vertical="center"/>
    </xf>
    <xf numFmtId="0" fontId="103" fillId="31" borderId="97" xfId="0" applyFont="1" applyFill="1" applyBorder="1"/>
    <xf numFmtId="0" fontId="104" fillId="29" borderId="106" xfId="48" applyFont="1" applyFill="1" applyBorder="1" applyAlignment="1">
      <alignment horizontal="center" vertical="center"/>
    </xf>
    <xf numFmtId="44" fontId="49" fillId="30" borderId="0" xfId="50" applyFont="1" applyFill="1" applyBorder="1" applyAlignment="1" applyProtection="1">
      <alignment horizontal="center"/>
    </xf>
    <xf numFmtId="8" fontId="71" fillId="30" borderId="159" xfId="39" applyNumberFormat="1" applyFont="1" applyFill="1" applyBorder="1" applyAlignment="1">
      <alignment horizontal="center" vertical="center" wrapText="1"/>
    </xf>
    <xf numFmtId="8" fontId="71" fillId="30" borderId="160" xfId="39" applyNumberFormat="1" applyFont="1" applyFill="1" applyBorder="1" applyAlignment="1">
      <alignment horizontal="center" vertical="center" wrapText="1"/>
    </xf>
    <xf numFmtId="0" fontId="105" fillId="31" borderId="129" xfId="0" applyFont="1" applyFill="1" applyBorder="1" applyAlignment="1" applyProtection="1">
      <alignment wrapText="1"/>
      <protection locked="0"/>
    </xf>
    <xf numFmtId="0" fontId="109" fillId="31" borderId="26" xfId="0" applyFont="1" applyFill="1" applyBorder="1" applyAlignment="1">
      <alignment horizontal="center"/>
    </xf>
    <xf numFmtId="0" fontId="75" fillId="28" borderId="0" xfId="0" applyFont="1" applyFill="1" applyAlignment="1">
      <alignment vertical="center" wrapText="1"/>
    </xf>
    <xf numFmtId="0" fontId="73" fillId="28" borderId="0" xfId="0" applyFont="1" applyFill="1" applyAlignment="1">
      <alignment vertical="top" wrapText="1"/>
    </xf>
    <xf numFmtId="0" fontId="62" fillId="28" borderId="0" xfId="0" applyFont="1" applyFill="1" applyAlignment="1">
      <alignment vertical="center" wrapText="1"/>
    </xf>
    <xf numFmtId="9" fontId="77" fillId="28" borderId="0" xfId="51" applyFont="1" applyFill="1" applyAlignment="1">
      <alignment vertical="top" wrapText="1"/>
    </xf>
    <xf numFmtId="0" fontId="103" fillId="31" borderId="0" xfId="0" applyFont="1" applyFill="1" applyAlignment="1">
      <alignment horizontal="center" vertical="center" wrapText="1"/>
    </xf>
    <xf numFmtId="8" fontId="37" fillId="25" borderId="116" xfId="48" applyNumberFormat="1" applyFont="1" applyFill="1" applyBorder="1" applyAlignment="1">
      <alignment horizontal="center" vertical="center"/>
    </xf>
    <xf numFmtId="8" fontId="37" fillId="25" borderId="117" xfId="48" applyNumberFormat="1" applyFont="1" applyFill="1" applyBorder="1" applyAlignment="1">
      <alignment horizontal="center" vertical="center"/>
    </xf>
    <xf numFmtId="0" fontId="31" fillId="29" borderId="34" xfId="0" applyFont="1" applyFill="1" applyBorder="1" applyAlignment="1">
      <alignment horizontal="right"/>
    </xf>
    <xf numFmtId="0" fontId="31" fillId="29" borderId="53" xfId="0" applyFont="1" applyFill="1" applyBorder="1" applyAlignment="1">
      <alignment horizontal="right"/>
    </xf>
    <xf numFmtId="0" fontId="30" fillId="29" borderId="34" xfId="48" applyFont="1" applyFill="1" applyBorder="1" applyAlignment="1">
      <alignment horizontal="right" wrapText="1"/>
    </xf>
    <xf numFmtId="0" fontId="30" fillId="29" borderId="53" xfId="48" applyFont="1" applyFill="1" applyBorder="1" applyAlignment="1">
      <alignment horizontal="right" wrapText="1"/>
    </xf>
    <xf numFmtId="0" fontId="36" fillId="29" borderId="34" xfId="48" applyFont="1" applyFill="1" applyBorder="1" applyAlignment="1">
      <alignment horizontal="right" vertical="center"/>
    </xf>
    <xf numFmtId="0" fontId="36" fillId="29" borderId="53" xfId="48" applyFont="1" applyFill="1" applyBorder="1" applyAlignment="1">
      <alignment horizontal="right" vertical="center"/>
    </xf>
    <xf numFmtId="1" fontId="49" fillId="31" borderId="0" xfId="48" applyNumberFormat="1" applyFont="1" applyFill="1" applyAlignment="1">
      <alignment horizontal="center" vertical="center"/>
    </xf>
    <xf numFmtId="1" fontId="49" fillId="31" borderId="17" xfId="48" applyNumberFormat="1" applyFont="1" applyFill="1" applyBorder="1" applyAlignment="1">
      <alignment horizontal="center" vertical="center"/>
    </xf>
    <xf numFmtId="0" fontId="31" fillId="31" borderId="58" xfId="48" applyFont="1" applyFill="1" applyBorder="1" applyAlignment="1">
      <alignment horizontal="left" vertical="center"/>
    </xf>
    <xf numFmtId="0" fontId="31" fillId="31" borderId="10" xfId="48" applyFont="1" applyFill="1" applyBorder="1" applyAlignment="1">
      <alignment horizontal="left" vertical="center"/>
    </xf>
    <xf numFmtId="0" fontId="31" fillId="31" borderId="47" xfId="48" applyFont="1" applyFill="1" applyBorder="1" applyAlignment="1">
      <alignment horizontal="left" vertical="center"/>
    </xf>
    <xf numFmtId="0" fontId="31" fillId="29" borderId="80" xfId="48" applyFont="1" applyFill="1" applyBorder="1" applyAlignment="1">
      <alignment horizontal="right" vertical="center" wrapText="1"/>
    </xf>
    <xf numFmtId="0" fontId="31" fillId="29" borderId="52" xfId="48" applyFont="1" applyFill="1" applyBorder="1" applyAlignment="1">
      <alignment horizontal="right" vertical="center" wrapText="1"/>
    </xf>
    <xf numFmtId="0" fontId="30" fillId="29" borderId="30" xfId="0" applyFont="1" applyFill="1" applyBorder="1" applyAlignment="1">
      <alignment horizontal="right" vertical="center"/>
    </xf>
    <xf numFmtId="0" fontId="30" fillId="29" borderId="62" xfId="0" applyFont="1" applyFill="1" applyBorder="1" applyAlignment="1">
      <alignment horizontal="right" vertical="center"/>
    </xf>
    <xf numFmtId="0" fontId="30" fillId="29" borderId="80" xfId="48" applyFont="1" applyFill="1" applyBorder="1" applyAlignment="1">
      <alignment horizontal="right"/>
    </xf>
    <xf numFmtId="0" fontId="30" fillId="29" borderId="81" xfId="48" applyFont="1" applyFill="1" applyBorder="1" applyAlignment="1">
      <alignment horizontal="right"/>
    </xf>
    <xf numFmtId="0" fontId="112" fillId="31" borderId="0" xfId="0" applyFont="1" applyFill="1" applyAlignment="1">
      <alignment horizontal="center" vertical="top" wrapText="1"/>
    </xf>
    <xf numFmtId="0" fontId="111" fillId="31" borderId="0" xfId="0" applyFont="1" applyFill="1" applyAlignment="1" applyProtection="1">
      <alignment horizontal="center"/>
      <protection hidden="1"/>
    </xf>
    <xf numFmtId="0" fontId="29" fillId="29" borderId="37" xfId="48" applyFont="1" applyFill="1" applyBorder="1" applyAlignment="1">
      <alignment horizontal="center" vertical="center"/>
    </xf>
    <xf numFmtId="0" fontId="29" fillId="29" borderId="38" xfId="48" applyFont="1" applyFill="1" applyBorder="1" applyAlignment="1">
      <alignment horizontal="center" vertical="center"/>
    </xf>
    <xf numFmtId="0" fontId="94" fillId="31" borderId="80" xfId="0" applyFont="1" applyFill="1" applyBorder="1" applyAlignment="1" applyProtection="1">
      <alignment horizontal="left" wrapText="1"/>
      <protection hidden="1"/>
    </xf>
    <xf numFmtId="0" fontId="94" fillId="31" borderId="26" xfId="0" applyFont="1" applyFill="1" applyBorder="1" applyAlignment="1" applyProtection="1">
      <alignment horizontal="left" wrapText="1"/>
      <protection hidden="1"/>
    </xf>
    <xf numFmtId="0" fontId="94" fillId="31" borderId="81" xfId="0" applyFont="1" applyFill="1" applyBorder="1" applyAlignment="1" applyProtection="1">
      <alignment horizontal="left" wrapText="1"/>
      <protection hidden="1"/>
    </xf>
    <xf numFmtId="0" fontId="107" fillId="31" borderId="23" xfId="0" applyFont="1" applyFill="1" applyBorder="1" applyAlignment="1" applyProtection="1">
      <alignment horizontal="left" vertical="top" wrapText="1"/>
      <protection hidden="1"/>
    </xf>
    <xf numFmtId="0" fontId="107" fillId="31" borderId="26" xfId="0" applyFont="1" applyFill="1" applyBorder="1" applyAlignment="1" applyProtection="1">
      <alignment horizontal="left" vertical="top" wrapText="1"/>
      <protection hidden="1"/>
    </xf>
    <xf numFmtId="0" fontId="107" fillId="31" borderId="24" xfId="0" applyFont="1" applyFill="1" applyBorder="1" applyAlignment="1" applyProtection="1">
      <alignment horizontal="left" vertical="top" wrapText="1"/>
      <protection hidden="1"/>
    </xf>
    <xf numFmtId="0" fontId="107" fillId="31" borderId="0" xfId="0" applyFont="1" applyFill="1" applyAlignment="1" applyProtection="1">
      <alignment horizontal="left" vertical="top" wrapText="1"/>
      <protection hidden="1"/>
    </xf>
    <xf numFmtId="0" fontId="107" fillId="31" borderId="25" xfId="0" applyFont="1" applyFill="1" applyBorder="1" applyAlignment="1" applyProtection="1">
      <alignment horizontal="left" vertical="top" wrapText="1"/>
      <protection hidden="1"/>
    </xf>
    <xf numFmtId="0" fontId="107" fillId="31" borderId="33" xfId="0" applyFont="1" applyFill="1" applyBorder="1" applyAlignment="1" applyProtection="1">
      <alignment horizontal="left" vertical="top" wrapText="1"/>
      <protection hidden="1"/>
    </xf>
    <xf numFmtId="0" fontId="108" fillId="29" borderId="42" xfId="0" applyFont="1" applyFill="1" applyBorder="1" applyAlignment="1" applyProtection="1">
      <alignment horizontal="center"/>
      <protection hidden="1"/>
    </xf>
    <xf numFmtId="0" fontId="5" fillId="29" borderId="0" xfId="0" applyFont="1" applyFill="1" applyAlignment="1" applyProtection="1">
      <alignment wrapText="1"/>
      <protection hidden="1"/>
    </xf>
    <xf numFmtId="0" fontId="95" fillId="29" borderId="51" xfId="0" applyFont="1" applyFill="1" applyBorder="1" applyAlignment="1" applyProtection="1">
      <alignment horizontal="left"/>
      <protection hidden="1"/>
    </xf>
    <xf numFmtId="0" fontId="95" fillId="29" borderId="42" xfId="0" applyFont="1" applyFill="1" applyBorder="1" applyAlignment="1" applyProtection="1">
      <alignment horizontal="left"/>
      <protection hidden="1"/>
    </xf>
    <xf numFmtId="0" fontId="49" fillId="29" borderId="0" xfId="0" applyFont="1" applyFill="1" applyAlignment="1" applyProtection="1">
      <alignment horizontal="center"/>
      <protection hidden="1"/>
    </xf>
    <xf numFmtId="0" fontId="106" fillId="31" borderId="125" xfId="0" applyFont="1" applyFill="1" applyBorder="1" applyAlignment="1">
      <alignment horizontal="left" wrapText="1"/>
    </xf>
    <xf numFmtId="0" fontId="106" fillId="31" borderId="127" xfId="0" applyFont="1" applyFill="1" applyBorder="1" applyAlignment="1">
      <alignment horizontal="left" wrapText="1"/>
    </xf>
    <xf numFmtId="0" fontId="106" fillId="31" borderId="126" xfId="0" applyFont="1" applyFill="1" applyBorder="1" applyAlignment="1">
      <alignment horizontal="left" wrapText="1"/>
    </xf>
    <xf numFmtId="0" fontId="106" fillId="31" borderId="128" xfId="0" applyFont="1" applyFill="1" applyBorder="1" applyAlignment="1">
      <alignment horizontal="left" wrapText="1"/>
    </xf>
    <xf numFmtId="0" fontId="106" fillId="31" borderId="0" xfId="0" applyFont="1" applyFill="1" applyAlignment="1">
      <alignment horizontal="left" wrapText="1"/>
    </xf>
    <xf numFmtId="0" fontId="106" fillId="31" borderId="10" xfId="0" applyFont="1" applyFill="1" applyBorder="1" applyAlignment="1">
      <alignment horizontal="left" wrapText="1"/>
    </xf>
    <xf numFmtId="0" fontId="30" fillId="29" borderId="34" xfId="48" applyFont="1" applyFill="1" applyBorder="1" applyAlignment="1">
      <alignment horizontal="right" vertical="center" wrapText="1"/>
    </xf>
    <xf numFmtId="0" fontId="30" fillId="29" borderId="53" xfId="48" applyFont="1" applyFill="1" applyBorder="1" applyAlignment="1">
      <alignment horizontal="right" vertical="center" wrapText="1"/>
    </xf>
    <xf numFmtId="0" fontId="110" fillId="30" borderId="23" xfId="0" applyFont="1" applyFill="1" applyBorder="1" applyAlignment="1">
      <alignment horizontal="left" vertical="top" wrapText="1"/>
    </xf>
    <xf numFmtId="0" fontId="110" fillId="30" borderId="26" xfId="0" applyFont="1" applyFill="1" applyBorder="1" applyAlignment="1">
      <alignment horizontal="left" vertical="top" wrapText="1"/>
    </xf>
    <xf numFmtId="0" fontId="110" fillId="30" borderId="131" xfId="0" applyFont="1" applyFill="1" applyBorder="1" applyAlignment="1">
      <alignment horizontal="left" vertical="top" wrapText="1"/>
    </xf>
    <xf numFmtId="0" fontId="110" fillId="30" borderId="24" xfId="0" applyFont="1" applyFill="1" applyBorder="1" applyAlignment="1">
      <alignment horizontal="left" vertical="top" wrapText="1"/>
    </xf>
    <xf numFmtId="0" fontId="110" fillId="30" borderId="0" xfId="0" applyFont="1" applyFill="1" applyAlignment="1">
      <alignment horizontal="left" vertical="top" wrapText="1"/>
    </xf>
    <xf numFmtId="0" fontId="110" fillId="30" borderId="132" xfId="0" applyFont="1" applyFill="1" applyBorder="1" applyAlignment="1">
      <alignment horizontal="left" vertical="top" wrapText="1"/>
    </xf>
    <xf numFmtId="0" fontId="110" fillId="30" borderId="25" xfId="0" applyFont="1" applyFill="1" applyBorder="1" applyAlignment="1">
      <alignment horizontal="left" vertical="top" wrapText="1"/>
    </xf>
    <xf numFmtId="0" fontId="110" fillId="30" borderId="33" xfId="0" applyFont="1" applyFill="1" applyBorder="1" applyAlignment="1">
      <alignment horizontal="left" vertical="top" wrapText="1"/>
    </xf>
    <xf numFmtId="0" fontId="110" fillId="30" borderId="133" xfId="0" applyFont="1" applyFill="1" applyBorder="1" applyAlignment="1">
      <alignment horizontal="left" vertical="top" wrapText="1"/>
    </xf>
    <xf numFmtId="0" fontId="30" fillId="29" borderId="34" xfId="48" applyFont="1" applyFill="1" applyBorder="1" applyAlignment="1">
      <alignment horizontal="right"/>
    </xf>
    <xf numFmtId="0" fontId="30" fillId="29" borderId="53" xfId="48" applyFont="1" applyFill="1" applyBorder="1" applyAlignment="1">
      <alignment horizontal="right"/>
    </xf>
    <xf numFmtId="0" fontId="49" fillId="29" borderId="0" xfId="0" applyFont="1" applyFill="1" applyAlignment="1" applyProtection="1">
      <alignment horizontal="left"/>
      <protection hidden="1"/>
    </xf>
    <xf numFmtId="0" fontId="79" fillId="29" borderId="0" xfId="0" applyFont="1" applyFill="1" applyAlignment="1">
      <alignment horizontal="left" wrapText="1"/>
    </xf>
    <xf numFmtId="0" fontId="79" fillId="29" borderId="83" xfId="0" applyFont="1" applyFill="1" applyBorder="1" applyAlignment="1">
      <alignment horizontal="left" wrapText="1"/>
    </xf>
    <xf numFmtId="0" fontId="29" fillId="29" borderId="46" xfId="48" applyFont="1" applyFill="1" applyBorder="1" applyAlignment="1">
      <alignment horizontal="center"/>
    </xf>
    <xf numFmtId="0" fontId="31" fillId="29" borderId="96" xfId="48" applyFont="1" applyFill="1" applyBorder="1" applyAlignment="1">
      <alignment horizontal="center" vertical="center"/>
    </xf>
    <xf numFmtId="0" fontId="31" fillId="29" borderId="100" xfId="48" applyFont="1" applyFill="1" applyBorder="1" applyAlignment="1">
      <alignment horizontal="center" vertical="center"/>
    </xf>
    <xf numFmtId="0" fontId="31" fillId="29" borderId="101" xfId="48" applyFont="1" applyFill="1" applyBorder="1" applyAlignment="1">
      <alignment horizontal="center" vertical="center"/>
    </xf>
    <xf numFmtId="0" fontId="31" fillId="29" borderId="102" xfId="48" applyFont="1" applyFill="1" applyBorder="1" applyAlignment="1">
      <alignment horizontal="center" vertical="center" wrapText="1"/>
    </xf>
    <xf numFmtId="0" fontId="31" fillId="29" borderId="100" xfId="48" applyFont="1" applyFill="1" applyBorder="1" applyAlignment="1">
      <alignment horizontal="center" vertical="center" wrapText="1"/>
    </xf>
    <xf numFmtId="0" fontId="49" fillId="31" borderId="0" xfId="48" applyFont="1" applyFill="1" applyAlignment="1">
      <alignment horizontal="center" vertical="center"/>
    </xf>
    <xf numFmtId="0" fontId="49" fillId="31" borderId="17" xfId="48" applyFont="1" applyFill="1" applyBorder="1" applyAlignment="1">
      <alignment horizontal="center" vertical="center"/>
    </xf>
    <xf numFmtId="0" fontId="29" fillId="29" borderId="45" xfId="48" applyFont="1" applyFill="1" applyBorder="1" applyAlignment="1">
      <alignment horizontal="center" vertical="center"/>
    </xf>
    <xf numFmtId="0" fontId="29" fillId="29" borderId="46" xfId="48" applyFont="1" applyFill="1" applyBorder="1" applyAlignment="1">
      <alignment horizontal="center" vertical="center"/>
    </xf>
    <xf numFmtId="0" fontId="29" fillId="29" borderId="90" xfId="48" applyFont="1" applyFill="1" applyBorder="1" applyAlignment="1">
      <alignment horizontal="center" vertical="center"/>
    </xf>
    <xf numFmtId="0" fontId="30" fillId="29" borderId="30" xfId="48" applyFont="1" applyFill="1" applyBorder="1" applyAlignment="1">
      <alignment horizontal="right" vertical="center" wrapText="1"/>
    </xf>
    <xf numFmtId="0" fontId="30" fillId="29" borderId="54" xfId="48" applyFont="1" applyFill="1" applyBorder="1" applyAlignment="1">
      <alignment horizontal="right" vertical="center" wrapText="1"/>
    </xf>
    <xf numFmtId="8" fontId="37" fillId="29" borderId="116" xfId="48" applyNumberFormat="1" applyFont="1" applyFill="1" applyBorder="1" applyAlignment="1">
      <alignment horizontal="center" vertical="center"/>
    </xf>
    <xf numFmtId="8" fontId="37" fillId="29" borderId="117" xfId="48" applyNumberFormat="1" applyFont="1" applyFill="1" applyBorder="1" applyAlignment="1">
      <alignment horizontal="center" vertical="center"/>
    </xf>
    <xf numFmtId="0" fontId="53" fillId="31" borderId="24" xfId="0" applyFont="1" applyFill="1" applyBorder="1" applyAlignment="1">
      <alignment horizontal="center" vertical="center" wrapText="1"/>
    </xf>
    <xf numFmtId="0" fontId="43" fillId="31" borderId="0" xfId="48" applyFont="1" applyFill="1" applyAlignment="1">
      <alignment horizontal="center" vertical="center" wrapText="1"/>
    </xf>
    <xf numFmtId="0" fontId="5" fillId="31" borderId="0" xfId="0" applyFont="1" applyFill="1" applyAlignment="1">
      <alignment horizontal="left" wrapText="1"/>
    </xf>
    <xf numFmtId="0" fontId="79" fillId="31" borderId="0" xfId="48" applyFont="1" applyFill="1" applyAlignment="1">
      <alignment horizontal="left" vertical="top" wrapText="1"/>
    </xf>
    <xf numFmtId="0" fontId="43" fillId="31" borderId="0" xfId="48" applyFont="1" applyFill="1" applyAlignment="1">
      <alignment horizontal="left" vertical="top" wrapText="1"/>
    </xf>
    <xf numFmtId="0" fontId="100" fillId="31" borderId="109" xfId="0" applyFont="1" applyFill="1" applyBorder="1" applyAlignment="1">
      <alignment horizontal="center" vertical="center" wrapText="1"/>
    </xf>
    <xf numFmtId="0" fontId="5" fillId="31" borderId="41" xfId="0" applyFont="1" applyFill="1" applyBorder="1" applyAlignment="1">
      <alignment horizontal="left" vertical="center" wrapText="1"/>
    </xf>
    <xf numFmtId="0" fontId="5" fillId="31" borderId="0" xfId="0" applyFont="1" applyFill="1" applyAlignment="1">
      <alignment horizontal="left" vertical="center" wrapText="1"/>
    </xf>
    <xf numFmtId="0" fontId="70" fillId="29" borderId="34" xfId="53" applyFill="1" applyBorder="1" applyAlignment="1">
      <alignment horizontal="left" vertical="top" wrapText="1"/>
    </xf>
    <xf numFmtId="0" fontId="70" fillId="29" borderId="0" xfId="53" applyFill="1" applyBorder="1" applyAlignment="1">
      <alignment horizontal="left" vertical="top" wrapText="1"/>
    </xf>
    <xf numFmtId="0" fontId="70" fillId="29" borderId="53" xfId="53" applyFill="1" applyBorder="1" applyAlignment="1">
      <alignment horizontal="left" vertical="top" wrapText="1"/>
    </xf>
    <xf numFmtId="0" fontId="70" fillId="29" borderId="30" xfId="53" applyFill="1" applyBorder="1" applyAlignment="1" applyProtection="1">
      <alignment horizontal="left" vertical="top" wrapText="1"/>
      <protection locked="0"/>
    </xf>
    <xf numFmtId="0" fontId="70" fillId="29" borderId="33" xfId="53" applyFill="1" applyBorder="1" applyAlignment="1" applyProtection="1">
      <alignment horizontal="left" vertical="top" wrapText="1"/>
      <protection locked="0"/>
    </xf>
    <xf numFmtId="0" fontId="70" fillId="29" borderId="54" xfId="53" applyFill="1" applyBorder="1" applyAlignment="1" applyProtection="1">
      <alignment horizontal="left" vertical="top" wrapText="1"/>
      <protection locked="0"/>
    </xf>
    <xf numFmtId="0" fontId="75" fillId="31" borderId="135" xfId="39" applyFont="1" applyFill="1" applyBorder="1" applyAlignment="1">
      <alignment horizontal="center" vertical="center" wrapText="1"/>
    </xf>
    <xf numFmtId="0" fontId="75" fillId="31" borderId="0" xfId="39" applyFont="1" applyFill="1" applyAlignment="1">
      <alignment horizontal="center" vertical="center" wrapText="1"/>
    </xf>
    <xf numFmtId="0" fontId="75" fillId="31" borderId="82" xfId="39" applyFont="1" applyFill="1" applyBorder="1" applyAlignment="1">
      <alignment horizontal="center" vertical="center" wrapText="1"/>
    </xf>
    <xf numFmtId="0" fontId="75" fillId="28" borderId="0" xfId="0" applyFont="1" applyFill="1" applyAlignment="1">
      <alignment horizontal="center" vertical="center" wrapText="1"/>
    </xf>
    <xf numFmtId="0" fontId="73" fillId="31" borderId="146" xfId="39" applyFont="1" applyFill="1" applyBorder="1" applyAlignment="1">
      <alignment horizontal="left" vertical="top" wrapText="1"/>
    </xf>
    <xf numFmtId="0" fontId="73" fillId="31" borderId="15" xfId="39" applyFont="1" applyFill="1" applyBorder="1" applyAlignment="1">
      <alignment horizontal="left" vertical="top" wrapText="1"/>
    </xf>
    <xf numFmtId="0" fontId="73" fillId="31" borderId="149" xfId="39" applyFont="1" applyFill="1" applyBorder="1" applyAlignment="1">
      <alignment horizontal="left" vertical="top" wrapText="1"/>
    </xf>
    <xf numFmtId="0" fontId="41" fillId="29" borderId="80" xfId="48" applyFont="1" applyFill="1" applyBorder="1" applyAlignment="1">
      <alignment horizontal="left" vertical="top" wrapText="1"/>
    </xf>
    <xf numFmtId="0" fontId="41" fillId="29" borderId="26" xfId="48" applyFont="1" applyFill="1" applyBorder="1" applyAlignment="1">
      <alignment horizontal="left" vertical="top" wrapText="1"/>
    </xf>
    <xf numFmtId="0" fontId="41" fillId="29" borderId="81" xfId="48" applyFont="1" applyFill="1" applyBorder="1" applyAlignment="1">
      <alignment horizontal="left" vertical="top" wrapText="1"/>
    </xf>
    <xf numFmtId="0" fontId="41" fillId="29" borderId="34" xfId="48" applyFont="1" applyFill="1" applyBorder="1" applyAlignment="1">
      <alignment horizontal="left" vertical="top" wrapText="1"/>
    </xf>
    <xf numFmtId="0" fontId="41" fillId="29" borderId="0" xfId="48" applyFont="1" applyFill="1" applyAlignment="1">
      <alignment horizontal="left" vertical="top" wrapText="1"/>
    </xf>
    <xf numFmtId="0" fontId="41" fillId="29" borderId="53" xfId="48" applyFont="1" applyFill="1" applyBorder="1" applyAlignment="1">
      <alignment horizontal="left" vertical="top" wrapText="1"/>
    </xf>
    <xf numFmtId="0" fontId="53" fillId="28" borderId="0" xfId="0" applyFont="1" applyFill="1" applyAlignment="1">
      <alignment vertical="center" wrapText="1"/>
    </xf>
    <xf numFmtId="0" fontId="31" fillId="28" borderId="0" xfId="0" applyFont="1" applyFill="1" applyAlignment="1">
      <alignment vertical="center" wrapText="1"/>
    </xf>
    <xf numFmtId="0" fontId="39" fillId="28" borderId="0" xfId="48" applyFont="1" applyFill="1" applyAlignment="1">
      <alignment horizontal="center"/>
    </xf>
    <xf numFmtId="0" fontId="31" fillId="28" borderId="0" xfId="0" applyFont="1" applyFill="1" applyAlignment="1">
      <alignment horizontal="center" vertical="center" wrapText="1"/>
    </xf>
    <xf numFmtId="0" fontId="89" fillId="28" borderId="0" xfId="48" applyFont="1" applyFill="1" applyAlignment="1">
      <alignment horizontal="center"/>
    </xf>
    <xf numFmtId="0" fontId="31" fillId="31" borderId="162" xfId="0" applyFont="1" applyFill="1" applyBorder="1" applyAlignment="1">
      <alignment vertical="center" wrapText="1"/>
    </xf>
    <xf numFmtId="0" fontId="31" fillId="31" borderId="163" xfId="0" applyFont="1" applyFill="1" applyBorder="1" applyAlignment="1">
      <alignment vertical="center" wrapText="1"/>
    </xf>
    <xf numFmtId="0" fontId="39" fillId="29" borderId="147" xfId="48" applyFont="1" applyFill="1" applyBorder="1" applyAlignment="1">
      <alignment horizontal="left" vertical="center"/>
    </xf>
    <xf numFmtId="0" fontId="39" fillId="29" borderId="14" xfId="48" applyFont="1" applyFill="1" applyBorder="1" applyAlignment="1">
      <alignment horizontal="left" vertical="center"/>
    </xf>
    <xf numFmtId="0" fontId="70" fillId="29" borderId="14" xfId="53" applyFill="1" applyBorder="1" applyAlignment="1">
      <alignment horizontal="left" vertical="center"/>
    </xf>
    <xf numFmtId="0" fontId="70" fillId="29" borderId="150" xfId="53" applyFill="1" applyBorder="1" applyAlignment="1">
      <alignment horizontal="left" vertical="center"/>
    </xf>
    <xf numFmtId="0" fontId="75" fillId="31" borderId="148" xfId="39" applyFont="1" applyFill="1" applyBorder="1" applyAlignment="1">
      <alignment horizontal="center" vertical="center" wrapText="1"/>
    </xf>
    <xf numFmtId="0" fontId="75" fillId="31" borderId="10" xfId="39" applyFont="1" applyFill="1" applyBorder="1" applyAlignment="1">
      <alignment horizontal="center" vertical="center" wrapText="1"/>
    </xf>
    <xf numFmtId="0" fontId="75" fillId="31" borderId="151" xfId="39" applyFont="1" applyFill="1" applyBorder="1" applyAlignment="1">
      <alignment horizontal="center" vertical="center" wrapText="1"/>
    </xf>
    <xf numFmtId="0" fontId="31" fillId="31" borderId="164" xfId="0" applyFont="1" applyFill="1" applyBorder="1" applyAlignment="1">
      <alignment horizontal="center" vertical="center" wrapText="1"/>
    </xf>
    <xf numFmtId="0" fontId="31" fillId="31" borderId="165" xfId="0" applyFont="1" applyFill="1" applyBorder="1" applyAlignment="1">
      <alignment horizontal="center" vertical="center" wrapText="1"/>
    </xf>
    <xf numFmtId="0" fontId="31" fillId="31" borderId="135" xfId="0" applyFont="1" applyFill="1" applyBorder="1" applyAlignment="1">
      <alignment vertical="center" wrapText="1"/>
    </xf>
    <xf numFmtId="0" fontId="31" fillId="31" borderId="0" xfId="0" applyFont="1" applyFill="1" applyAlignment="1">
      <alignment vertical="center" wrapText="1"/>
    </xf>
  </cellXfs>
  <cellStyles count="68">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alculation 2" xfId="55" xr:uid="{76FA72DB-B924-4294-B16B-B43B681EFE96}"/>
    <cellStyle name="Calculation 3" xfId="54" xr:uid="{02B23C7A-1A63-4BEF-BBDA-78672CBD1DA6}"/>
    <cellStyle name="Check Cell" xfId="27" builtinId="23" customBuiltin="1"/>
    <cellStyle name="Comma" xfId="52" builtinId="3"/>
    <cellStyle name="Comma 2" xfId="66" xr:uid="{E8B2AADE-3101-4B08-87C7-169E42179B8F}"/>
    <cellStyle name="Currency" xfId="50" builtinId="4"/>
    <cellStyle name="Currency 2" xfId="64" xr:uid="{F21EE540-1012-45BF-A26E-59949B646CC1}"/>
    <cellStyle name="Explanatory Text" xfId="28" builtinId="53" customBuiltin="1"/>
    <cellStyle name="Good" xfId="29" builtinId="26" customBuiltin="1"/>
    <cellStyle name="Heading 1" xfId="30" builtinId="16" customBuiltin="1"/>
    <cellStyle name="Heading 2" xfId="31" builtinId="17" customBuiltin="1"/>
    <cellStyle name="Heading 3" xfId="32" builtinId="18" customBuiltin="1"/>
    <cellStyle name="Heading 4" xfId="33" builtinId="19" customBuiltin="1"/>
    <cellStyle name="Hyperlink" xfId="53" builtinId="8"/>
    <cellStyle name="Hyperlink 2" xfId="34" xr:uid="{00000000-0005-0000-0000-000024000000}"/>
    <cellStyle name="Hyperlink 2 2" xfId="35" xr:uid="{00000000-0005-0000-0000-000025000000}"/>
    <cellStyle name="Hyperlink 3" xfId="49" xr:uid="{00000000-0005-0000-0000-000026000000}"/>
    <cellStyle name="Input" xfId="36" builtinId="20" customBuiltin="1"/>
    <cellStyle name="Input 2" xfId="58" xr:uid="{40E7E7D5-2A15-4BDA-8901-AE50ABE5751D}"/>
    <cellStyle name="Input 3" xfId="56" xr:uid="{072B46EB-DB8A-49ED-A53E-20A9E39970F3}"/>
    <cellStyle name="Linked Cell" xfId="37" builtinId="24" customBuiltin="1"/>
    <cellStyle name="Neutral" xfId="38" builtinId="28" customBuiltin="1"/>
    <cellStyle name="Normal" xfId="0" builtinId="0"/>
    <cellStyle name="Normal 2" xfId="39" xr:uid="{00000000-0005-0000-0000-00002B000000}"/>
    <cellStyle name="Normal 2 2" xfId="40" xr:uid="{00000000-0005-0000-0000-00002C000000}"/>
    <cellStyle name="Normal 2 3 2" xfId="41" xr:uid="{00000000-0005-0000-0000-00002D000000}"/>
    <cellStyle name="Normal 3" xfId="42" xr:uid="{00000000-0005-0000-0000-00002E000000}"/>
    <cellStyle name="Normal 4" xfId="48" xr:uid="{00000000-0005-0000-0000-00002F000000}"/>
    <cellStyle name="Normal 4 2" xfId="62" xr:uid="{919B8AB4-0CD5-4816-9F5C-83E5DFC13AEA}"/>
    <cellStyle name="Note" xfId="43" builtinId="10" customBuiltin="1"/>
    <cellStyle name="Note 2" xfId="59" xr:uid="{D6715B15-A478-44A3-8C7C-68D09332272B}"/>
    <cellStyle name="Note 3" xfId="67" xr:uid="{3A8FEBBC-E822-427E-B029-D530522C59D6}"/>
    <cellStyle name="Output" xfId="44" builtinId="21" customBuiltin="1"/>
    <cellStyle name="Output 2" xfId="60" xr:uid="{01076BD8-4131-44A8-AAEB-CD0649ED4542}"/>
    <cellStyle name="Output 3" xfId="57" xr:uid="{E7569984-9445-415A-A76F-B64C0E24E757}"/>
    <cellStyle name="Percent" xfId="51" builtinId="5"/>
    <cellStyle name="Percent 2" xfId="65" xr:uid="{374672C3-6F57-4A1E-9DE6-E0397C41FB6C}"/>
    <cellStyle name="Title" xfId="45" builtinId="15" customBuiltin="1"/>
    <cellStyle name="Total" xfId="46" builtinId="25" customBuiltin="1"/>
    <cellStyle name="Total 2" xfId="61" xr:uid="{747BF111-A106-40E4-A423-ADBC4D8D8816}"/>
    <cellStyle name="Total 3" xfId="63" xr:uid="{B8AF87B6-72A9-4C3E-B581-024986F425E6}"/>
    <cellStyle name="Warning Text" xfId="47" builtinId="11" customBuiltin="1"/>
  </cellStyles>
  <dxfs count="279">
    <dxf>
      <font>
        <b/>
        <i val="0"/>
        <strike val="0"/>
        <color theme="5" tint="0.59996337778862885"/>
      </font>
      <fill>
        <patternFill>
          <bgColor rgb="FFC00000"/>
        </patternFill>
      </fill>
    </dxf>
    <dxf>
      <font>
        <b/>
        <i val="0"/>
        <strike val="0"/>
        <color rgb="FF92D050"/>
      </font>
      <fill>
        <patternFill>
          <bgColor rgb="FF00B050"/>
        </patternFill>
      </fill>
    </dxf>
    <dxf>
      <font>
        <b/>
        <i val="0"/>
        <color theme="5" tint="0.59996337778862885"/>
      </font>
      <fill>
        <patternFill>
          <bgColor rgb="FFC00000"/>
        </patternFill>
      </fill>
    </dxf>
    <dxf>
      <font>
        <b/>
        <i val="0"/>
        <color rgb="FF92D050"/>
      </font>
      <fill>
        <patternFill>
          <bgColor rgb="FF00B050"/>
        </patternFill>
      </fill>
    </dxf>
    <dxf>
      <font>
        <color rgb="FF9C0006"/>
      </font>
    </dxf>
    <dxf>
      <font>
        <b/>
        <i val="0"/>
        <color rgb="FF00B050"/>
      </font>
    </dxf>
    <dxf>
      <font>
        <b/>
        <i val="0"/>
        <color rgb="FFFF0000"/>
      </font>
    </dxf>
    <dxf>
      <font>
        <b/>
        <i val="0"/>
        <color rgb="FF00B050"/>
      </font>
    </dxf>
    <dxf>
      <font>
        <b/>
        <i val="0"/>
        <color rgb="FFFF0000"/>
      </font>
    </dxf>
    <dxf>
      <font>
        <b/>
        <i val="0"/>
        <color theme="5" tint="0.59996337778862885"/>
      </font>
      <fill>
        <patternFill>
          <bgColor rgb="FFC00000"/>
        </patternFill>
      </fill>
    </dxf>
    <dxf>
      <font>
        <b/>
        <i val="0"/>
        <color rgb="FF92D050"/>
      </font>
      <fill>
        <patternFill>
          <bgColor rgb="FF00B050"/>
        </patternFill>
      </fill>
    </dxf>
    <dxf>
      <font>
        <b/>
        <i val="0"/>
        <color rgb="FF00B050"/>
      </font>
    </dxf>
    <dxf>
      <font>
        <b/>
        <i val="0"/>
        <color rgb="FFFF0000"/>
      </font>
    </dxf>
    <dxf>
      <font>
        <b/>
        <i val="0"/>
        <strike val="0"/>
        <color theme="5" tint="0.59996337778862885"/>
      </font>
      <fill>
        <patternFill>
          <bgColor rgb="FFC00000"/>
        </patternFill>
      </fill>
    </dxf>
    <dxf>
      <font>
        <b/>
        <i val="0"/>
        <strike val="0"/>
        <color rgb="FF92D050"/>
      </font>
      <fill>
        <patternFill>
          <bgColor rgb="FF00B050"/>
        </patternFill>
      </fill>
    </dxf>
    <dxf>
      <font>
        <color rgb="FF9C0006"/>
      </font>
    </dxf>
    <dxf>
      <font>
        <b/>
        <i val="0"/>
        <color rgb="FF00B050"/>
      </font>
    </dxf>
    <dxf>
      <font>
        <b/>
        <i val="0"/>
        <color rgb="FFFF0000"/>
      </font>
    </dxf>
    <dxf>
      <font>
        <b/>
        <i val="0"/>
        <color rgb="FF00B050"/>
      </font>
    </dxf>
    <dxf>
      <font>
        <b/>
        <i val="0"/>
        <color rgb="FFFF0000"/>
      </font>
    </dxf>
    <dxf>
      <font>
        <b/>
        <i val="0"/>
        <color theme="5" tint="0.59996337778862885"/>
      </font>
      <fill>
        <patternFill>
          <bgColor rgb="FFC00000"/>
        </patternFill>
      </fill>
    </dxf>
    <dxf>
      <font>
        <b/>
        <i val="0"/>
        <color rgb="FF92D050"/>
      </font>
      <fill>
        <patternFill>
          <bgColor rgb="FF00B050"/>
        </patternFill>
      </fill>
    </dxf>
    <dxf>
      <font>
        <b/>
        <i val="0"/>
        <color rgb="FF00B050"/>
      </font>
    </dxf>
    <dxf>
      <font>
        <b/>
        <i val="0"/>
        <color rgb="FFFF0000"/>
      </font>
    </dxf>
    <dxf>
      <font>
        <strike val="0"/>
        <outline val="0"/>
        <shadow val="0"/>
        <u val="none"/>
        <vertAlign val="baseline"/>
        <sz val="12"/>
        <color rgb="FFC00000"/>
        <name val="Arial Narrow"/>
        <scheme val="none"/>
      </font>
      <numFmt numFmtId="1" formatCode="0"/>
      <protection locked="0" hidden="0"/>
    </dxf>
    <dxf>
      <font>
        <strike val="0"/>
        <outline val="0"/>
        <shadow val="0"/>
        <u val="none"/>
        <vertAlign val="baseline"/>
        <sz val="12"/>
        <color rgb="FFC00000"/>
        <name val="Arial Narrow"/>
        <scheme val="none"/>
      </font>
      <numFmt numFmtId="1" formatCode="0"/>
      <protection locked="0" hidden="0"/>
    </dxf>
    <dxf>
      <font>
        <strike val="0"/>
        <outline val="0"/>
        <shadow val="0"/>
        <u val="none"/>
        <vertAlign val="baseline"/>
        <sz val="12"/>
        <color rgb="FFC00000"/>
        <name val="Arial Narrow"/>
        <scheme val="none"/>
      </font>
      <numFmt numFmtId="1" formatCode="0"/>
      <protection locked="0" hidden="0"/>
    </dxf>
    <dxf>
      <font>
        <strike val="0"/>
        <outline val="0"/>
        <shadow val="0"/>
        <u val="none"/>
        <vertAlign val="baseline"/>
        <sz val="12"/>
        <color rgb="FFC00000"/>
        <name val="Arial Narrow"/>
        <scheme val="none"/>
      </font>
      <numFmt numFmtId="1" formatCode="0"/>
      <protection locked="0" hidden="0"/>
    </dxf>
    <dxf>
      <font>
        <strike val="0"/>
        <outline val="0"/>
        <shadow val="0"/>
        <u val="none"/>
        <vertAlign val="baseline"/>
        <sz val="12"/>
        <color rgb="FFC00000"/>
        <name val="Arial Narrow"/>
        <scheme val="none"/>
      </font>
      <numFmt numFmtId="1" formatCode="0"/>
      <protection locked="0" hidden="0"/>
    </dxf>
    <dxf>
      <font>
        <strike val="0"/>
        <outline val="0"/>
        <shadow val="0"/>
        <u val="none"/>
        <vertAlign val="baseline"/>
        <sz val="12"/>
        <color rgb="FFC00000"/>
        <name val="Arial Narrow"/>
        <scheme val="none"/>
      </font>
      <numFmt numFmtId="1" formatCode="0"/>
      <protection locked="0" hidden="0"/>
    </dxf>
    <dxf>
      <font>
        <strike val="0"/>
        <outline val="0"/>
        <shadow val="0"/>
        <u val="none"/>
        <vertAlign val="baseline"/>
        <sz val="12"/>
        <color rgb="FFC00000"/>
        <name val="Arial Narrow"/>
        <scheme val="none"/>
      </font>
      <numFmt numFmtId="1" formatCode="0"/>
      <protection locked="0" hidden="0"/>
    </dxf>
    <dxf>
      <font>
        <strike val="0"/>
        <outline val="0"/>
        <shadow val="0"/>
        <u val="none"/>
        <vertAlign val="baseline"/>
        <sz val="12"/>
        <color rgb="FFC00000"/>
        <name val="Arial Narrow"/>
        <scheme val="none"/>
      </font>
      <numFmt numFmtId="1" formatCode="0"/>
      <protection locked="0" hidden="0"/>
    </dxf>
    <dxf>
      <font>
        <strike val="0"/>
        <outline val="0"/>
        <shadow val="0"/>
        <u val="none"/>
        <vertAlign val="baseline"/>
        <sz val="12"/>
        <color rgb="FFC00000"/>
        <name val="Arial Narrow"/>
        <scheme val="none"/>
      </font>
      <numFmt numFmtId="1" formatCode="0"/>
      <protection locked="0" hidden="0"/>
    </dxf>
    <dxf>
      <font>
        <strike val="0"/>
        <outline val="0"/>
        <shadow val="0"/>
        <u val="none"/>
        <vertAlign val="baseline"/>
        <sz val="12"/>
        <color rgb="FFC00000"/>
        <name val="Arial Narrow"/>
        <scheme val="none"/>
      </font>
      <numFmt numFmtId="1" formatCode="0"/>
      <protection locked="0" hidden="0"/>
    </dxf>
    <dxf>
      <font>
        <strike val="0"/>
        <outline val="0"/>
        <shadow val="0"/>
        <u val="none"/>
        <vertAlign val="baseline"/>
        <sz val="12"/>
        <color rgb="FFC00000"/>
        <name val="Arial Narrow"/>
        <scheme val="none"/>
      </font>
      <numFmt numFmtId="1" formatCode="0"/>
      <protection locked="0" hidden="0"/>
    </dxf>
    <dxf>
      <font>
        <strike val="0"/>
        <outline val="0"/>
        <shadow val="0"/>
        <u val="none"/>
        <vertAlign val="baseline"/>
        <sz val="12"/>
        <color rgb="FFC00000"/>
        <name val="Arial Narrow"/>
        <scheme val="none"/>
      </font>
      <numFmt numFmtId="1" formatCode="0"/>
      <protection locked="0" hidden="0"/>
    </dxf>
    <dxf>
      <font>
        <strike val="0"/>
        <outline val="0"/>
        <shadow val="0"/>
        <u val="none"/>
        <vertAlign val="baseline"/>
        <sz val="12"/>
        <color rgb="FFC00000"/>
        <name val="Arial Narrow"/>
        <scheme val="none"/>
      </font>
      <numFmt numFmtId="1" formatCode="0"/>
      <protection locked="0" hidden="0"/>
    </dxf>
    <dxf>
      <font>
        <strike val="0"/>
        <outline val="0"/>
        <shadow val="0"/>
        <u val="none"/>
        <vertAlign val="baseline"/>
        <sz val="12"/>
        <color rgb="FFC00000"/>
        <name val="Arial Narrow"/>
        <scheme val="none"/>
      </font>
      <numFmt numFmtId="1" formatCode="0"/>
      <protection locked="0" hidden="0"/>
    </dxf>
    <dxf>
      <font>
        <strike val="0"/>
        <outline val="0"/>
        <shadow val="0"/>
        <u val="none"/>
        <vertAlign val="baseline"/>
        <sz val="12"/>
        <color rgb="FFC00000"/>
        <name val="Arial Narrow"/>
        <scheme val="none"/>
      </font>
      <numFmt numFmtId="1" formatCode="0"/>
      <protection locked="0" hidden="0"/>
    </dxf>
    <dxf>
      <font>
        <strike val="0"/>
        <outline val="0"/>
        <shadow val="0"/>
        <u val="none"/>
        <vertAlign val="baseline"/>
        <sz val="12"/>
        <color rgb="FFC00000"/>
        <name val="Arial Narrow"/>
        <scheme val="none"/>
      </font>
      <numFmt numFmtId="1" formatCode="0"/>
      <protection locked="0" hidden="0"/>
    </dxf>
    <dxf>
      <font>
        <strike val="0"/>
        <outline val="0"/>
        <shadow val="0"/>
        <u val="none"/>
        <vertAlign val="baseline"/>
        <sz val="12"/>
        <color rgb="FFC00000"/>
        <name val="Arial Narrow"/>
        <scheme val="none"/>
      </font>
      <numFmt numFmtId="1" formatCode="0"/>
      <protection locked="0" hidden="0"/>
    </dxf>
    <dxf>
      <font>
        <strike val="0"/>
        <outline val="0"/>
        <shadow val="0"/>
        <u val="none"/>
        <vertAlign val="baseline"/>
        <sz val="12"/>
        <color rgb="FFC00000"/>
        <name val="Arial Narrow"/>
        <scheme val="none"/>
      </font>
      <numFmt numFmtId="1" formatCode="0"/>
      <protection locked="0" hidden="0"/>
    </dxf>
    <dxf>
      <font>
        <strike val="0"/>
        <outline val="0"/>
        <shadow val="0"/>
        <u val="none"/>
        <vertAlign val="baseline"/>
        <sz val="12"/>
        <color rgb="FFC00000"/>
        <name val="Arial Narrow"/>
        <scheme val="none"/>
      </font>
      <numFmt numFmtId="1" formatCode="0"/>
      <protection locked="0" hidden="0"/>
    </dxf>
    <dxf>
      <font>
        <strike val="0"/>
        <outline val="0"/>
        <shadow val="0"/>
        <u val="none"/>
        <vertAlign val="baseline"/>
        <sz val="12"/>
        <color rgb="FFC00000"/>
        <name val="Arial Narrow"/>
        <scheme val="none"/>
      </font>
      <numFmt numFmtId="1" formatCode="0"/>
      <protection locked="0" hidden="0"/>
    </dxf>
    <dxf>
      <font>
        <strike val="0"/>
        <outline val="0"/>
        <shadow val="0"/>
        <u val="none"/>
        <vertAlign val="baseline"/>
        <sz val="12"/>
        <color rgb="FFC00000"/>
        <name val="Arial Narrow"/>
        <scheme val="none"/>
      </font>
      <numFmt numFmtId="1" formatCode="0"/>
      <protection locked="0" hidden="0"/>
    </dxf>
    <dxf>
      <font>
        <strike val="0"/>
        <outline val="0"/>
        <shadow val="0"/>
        <u val="none"/>
        <vertAlign val="baseline"/>
        <sz val="12"/>
        <color rgb="FFC00000"/>
        <name val="Arial Narrow"/>
        <scheme val="none"/>
      </font>
      <numFmt numFmtId="1" formatCode="0"/>
      <protection locked="0" hidden="0"/>
    </dxf>
    <dxf>
      <font>
        <strike val="0"/>
        <outline val="0"/>
        <shadow val="0"/>
        <u val="none"/>
        <vertAlign val="baseline"/>
        <sz val="12"/>
        <color rgb="FFC00000"/>
        <name val="Arial Narrow"/>
        <scheme val="none"/>
      </font>
      <numFmt numFmtId="1" formatCode="0"/>
      <protection locked="0" hidden="0"/>
    </dxf>
    <dxf>
      <font>
        <strike val="0"/>
        <outline val="0"/>
        <shadow val="0"/>
        <u val="none"/>
        <vertAlign val="baseline"/>
        <sz val="12"/>
        <color rgb="FFC00000"/>
        <name val="Arial Narrow"/>
        <scheme val="none"/>
      </font>
      <numFmt numFmtId="1" formatCode="0"/>
      <protection locked="0" hidden="0"/>
    </dxf>
    <dxf>
      <font>
        <strike val="0"/>
        <outline val="0"/>
        <shadow val="0"/>
        <u val="none"/>
        <vertAlign val="baseline"/>
        <sz val="12"/>
        <color rgb="FFC00000"/>
        <name val="Arial Narrow"/>
        <scheme val="none"/>
      </font>
      <numFmt numFmtId="1" formatCode="0"/>
      <protection locked="0" hidden="0"/>
    </dxf>
    <dxf>
      <font>
        <strike val="0"/>
        <outline val="0"/>
        <shadow val="0"/>
        <u val="none"/>
        <vertAlign val="baseline"/>
        <sz val="12"/>
        <color rgb="FFC00000"/>
        <name val="Arial Narrow"/>
        <scheme val="none"/>
      </font>
      <numFmt numFmtId="1" formatCode="0"/>
      <protection locked="0" hidden="0"/>
    </dxf>
    <dxf>
      <font>
        <strike val="0"/>
        <outline val="0"/>
        <shadow val="0"/>
        <u val="none"/>
        <vertAlign val="baseline"/>
        <sz val="12"/>
        <color rgb="FFC00000"/>
        <name val="Arial Narrow"/>
        <scheme val="none"/>
      </font>
      <numFmt numFmtId="1" formatCode="0"/>
      <protection locked="0" hidden="0"/>
    </dxf>
    <dxf>
      <font>
        <strike val="0"/>
        <outline val="0"/>
        <shadow val="0"/>
        <u val="none"/>
        <vertAlign val="baseline"/>
        <sz val="12"/>
        <color rgb="FFC00000"/>
        <name val="Arial Narrow"/>
        <scheme val="none"/>
      </font>
      <numFmt numFmtId="1" formatCode="0"/>
      <protection locked="0" hidden="0"/>
    </dxf>
    <dxf>
      <font>
        <strike val="0"/>
        <outline val="0"/>
        <shadow val="0"/>
        <u val="none"/>
        <vertAlign val="baseline"/>
        <sz val="12"/>
        <color rgb="FFC00000"/>
        <name val="Arial Narrow"/>
        <scheme val="none"/>
      </font>
      <numFmt numFmtId="1" formatCode="0"/>
      <protection locked="0" hidden="0"/>
    </dxf>
    <dxf>
      <font>
        <strike val="0"/>
        <outline val="0"/>
        <shadow val="0"/>
        <u val="none"/>
        <vertAlign val="baseline"/>
        <sz val="12"/>
        <color rgb="FFC00000"/>
        <name val="Arial Narrow"/>
        <scheme val="none"/>
      </font>
      <numFmt numFmtId="1" formatCode="0"/>
      <protection locked="0" hidden="0"/>
    </dxf>
    <dxf>
      <font>
        <strike val="0"/>
        <outline val="0"/>
        <shadow val="0"/>
        <u val="none"/>
        <vertAlign val="baseline"/>
        <sz val="12"/>
        <color rgb="FFC00000"/>
        <name val="Arial Narrow"/>
        <scheme val="none"/>
      </font>
      <numFmt numFmtId="1" formatCode="0"/>
      <protection locked="0" hidden="0"/>
    </dxf>
    <dxf>
      <font>
        <strike val="0"/>
        <outline val="0"/>
        <shadow val="0"/>
        <u val="none"/>
        <vertAlign val="baseline"/>
        <sz val="12"/>
        <color rgb="FFC00000"/>
        <name val="Arial Narrow"/>
        <scheme val="none"/>
      </font>
      <numFmt numFmtId="1" formatCode="0"/>
      <protection locked="0" hidden="0"/>
    </dxf>
    <dxf>
      <font>
        <strike val="0"/>
        <outline val="0"/>
        <shadow val="0"/>
        <u val="none"/>
        <vertAlign val="baseline"/>
        <sz val="12"/>
        <color rgb="FFC00000"/>
        <name val="Arial Narrow"/>
        <scheme val="none"/>
      </font>
      <numFmt numFmtId="1" formatCode="0"/>
      <protection locked="0" hidden="0"/>
    </dxf>
    <dxf>
      <font>
        <strike val="0"/>
        <outline val="0"/>
        <shadow val="0"/>
        <u val="none"/>
        <vertAlign val="baseline"/>
        <sz val="12"/>
        <color rgb="FFC00000"/>
        <name val="Arial Narrow"/>
        <scheme val="none"/>
      </font>
      <numFmt numFmtId="1" formatCode="0"/>
      <protection locked="0" hidden="0"/>
    </dxf>
    <dxf>
      <font>
        <strike val="0"/>
        <outline val="0"/>
        <shadow val="0"/>
        <u val="none"/>
        <vertAlign val="baseline"/>
        <sz val="12"/>
        <color rgb="FFC00000"/>
        <name val="Arial Narrow"/>
        <scheme val="none"/>
      </font>
      <numFmt numFmtId="1" formatCode="0"/>
      <protection locked="0" hidden="0"/>
    </dxf>
    <dxf>
      <font>
        <strike val="0"/>
        <outline val="0"/>
        <shadow val="0"/>
        <u val="none"/>
        <vertAlign val="baseline"/>
        <sz val="12"/>
        <color rgb="FFC00000"/>
        <name val="Arial Narrow"/>
        <scheme val="none"/>
      </font>
      <numFmt numFmtId="1" formatCode="0"/>
      <protection locked="0" hidden="0"/>
    </dxf>
    <dxf>
      <font>
        <strike val="0"/>
        <outline val="0"/>
        <shadow val="0"/>
        <u val="none"/>
        <vertAlign val="baseline"/>
        <sz val="12"/>
        <color rgb="FFC00000"/>
        <name val="Arial Narrow"/>
        <scheme val="none"/>
      </font>
      <numFmt numFmtId="1" formatCode="0"/>
      <protection locked="0" hidden="0"/>
    </dxf>
    <dxf>
      <font>
        <strike val="0"/>
        <outline val="0"/>
        <shadow val="0"/>
        <u val="none"/>
        <vertAlign val="baseline"/>
        <sz val="12"/>
        <color rgb="FFC00000"/>
        <name val="Arial Narrow"/>
        <scheme val="none"/>
      </font>
      <numFmt numFmtId="1" formatCode="0"/>
      <protection locked="0" hidden="0"/>
    </dxf>
    <dxf>
      <font>
        <strike val="0"/>
        <outline val="0"/>
        <shadow val="0"/>
        <u val="none"/>
        <vertAlign val="baseline"/>
        <sz val="12"/>
        <color rgb="FFC00000"/>
        <name val="Arial Narrow"/>
        <scheme val="none"/>
      </font>
      <numFmt numFmtId="1" formatCode="0"/>
      <protection locked="0" hidden="0"/>
    </dxf>
    <dxf>
      <font>
        <strike val="0"/>
        <outline val="0"/>
        <shadow val="0"/>
        <u val="none"/>
        <vertAlign val="baseline"/>
        <sz val="12"/>
        <color rgb="FFC00000"/>
        <name val="Arial Narrow"/>
        <scheme val="none"/>
      </font>
      <numFmt numFmtId="1" formatCode="0"/>
      <protection locked="0" hidden="0"/>
    </dxf>
    <dxf>
      <font>
        <strike val="0"/>
        <outline val="0"/>
        <shadow val="0"/>
        <u val="none"/>
        <vertAlign val="baseline"/>
        <sz val="12"/>
        <color rgb="FFC00000"/>
        <name val="Arial Narrow"/>
        <scheme val="none"/>
      </font>
      <numFmt numFmtId="1" formatCode="0"/>
      <protection locked="0" hidden="0"/>
    </dxf>
    <dxf>
      <font>
        <strike val="0"/>
        <outline val="0"/>
        <shadow val="0"/>
        <u val="none"/>
        <vertAlign val="baseline"/>
        <sz val="12"/>
        <color rgb="FFC00000"/>
        <name val="Arial Narrow"/>
        <scheme val="none"/>
      </font>
      <numFmt numFmtId="1" formatCode="0"/>
      <protection locked="0" hidden="0"/>
    </dxf>
    <dxf>
      <font>
        <strike val="0"/>
        <outline val="0"/>
        <shadow val="0"/>
        <u val="none"/>
        <vertAlign val="baseline"/>
        <sz val="12"/>
        <color rgb="FFC00000"/>
        <name val="Arial Narrow"/>
        <scheme val="none"/>
      </font>
      <numFmt numFmtId="1" formatCode="0"/>
      <protection locked="0" hidden="0"/>
    </dxf>
    <dxf>
      <font>
        <strike val="0"/>
        <outline val="0"/>
        <shadow val="0"/>
        <u val="none"/>
        <vertAlign val="baseline"/>
        <sz val="12"/>
        <color rgb="FFC00000"/>
        <name val="Arial Narrow"/>
        <scheme val="none"/>
      </font>
      <numFmt numFmtId="1" formatCode="0"/>
      <protection locked="0" hidden="0"/>
    </dxf>
    <dxf>
      <font>
        <strike val="0"/>
        <outline val="0"/>
        <shadow val="0"/>
        <u val="none"/>
        <vertAlign val="baseline"/>
        <sz val="12"/>
        <color rgb="FFC00000"/>
        <name val="Arial Narrow"/>
        <scheme val="none"/>
      </font>
      <numFmt numFmtId="1" formatCode="0"/>
      <protection locked="0" hidden="0"/>
    </dxf>
    <dxf>
      <font>
        <strike val="0"/>
        <outline val="0"/>
        <shadow val="0"/>
        <u val="none"/>
        <vertAlign val="baseline"/>
        <sz val="12"/>
        <color rgb="FFC00000"/>
        <name val="Arial Narrow"/>
        <scheme val="none"/>
      </font>
      <numFmt numFmtId="1" formatCode="0"/>
      <protection locked="0" hidden="0"/>
    </dxf>
    <dxf>
      <font>
        <strike val="0"/>
        <outline val="0"/>
        <shadow val="0"/>
        <u val="none"/>
        <vertAlign val="baseline"/>
        <sz val="12"/>
        <color rgb="FFC00000"/>
        <name val="Arial Narrow"/>
        <scheme val="none"/>
      </font>
      <numFmt numFmtId="1" formatCode="0"/>
      <protection locked="0" hidden="0"/>
    </dxf>
    <dxf>
      <font>
        <strike val="0"/>
        <outline val="0"/>
        <shadow val="0"/>
        <u val="none"/>
        <vertAlign val="baseline"/>
        <sz val="12"/>
        <color rgb="FFC00000"/>
        <name val="Arial Narrow"/>
        <scheme val="none"/>
      </font>
      <numFmt numFmtId="1" formatCode="0"/>
      <protection locked="0" hidden="0"/>
    </dxf>
    <dxf>
      <font>
        <strike val="0"/>
        <outline val="0"/>
        <shadow val="0"/>
        <u val="none"/>
        <vertAlign val="baseline"/>
        <sz val="12"/>
        <color rgb="FFC00000"/>
        <name val="Arial Narrow"/>
        <scheme val="none"/>
      </font>
      <numFmt numFmtId="1" formatCode="0"/>
      <protection locked="0" hidden="0"/>
    </dxf>
    <dxf>
      <font>
        <strike val="0"/>
        <outline val="0"/>
        <shadow val="0"/>
        <u val="none"/>
        <vertAlign val="baseline"/>
        <sz val="12"/>
        <color rgb="FFC00000"/>
        <name val="Arial Narrow"/>
        <scheme val="none"/>
      </font>
      <numFmt numFmtId="1" formatCode="0"/>
      <protection locked="0" hidden="0"/>
    </dxf>
    <dxf>
      <font>
        <strike val="0"/>
        <outline val="0"/>
        <shadow val="0"/>
        <u val="none"/>
        <vertAlign val="baseline"/>
        <sz val="12"/>
        <color rgb="FFC00000"/>
        <name val="Arial Narrow"/>
        <scheme val="none"/>
      </font>
      <numFmt numFmtId="1" formatCode="0"/>
      <protection locked="0" hidden="0"/>
    </dxf>
    <dxf>
      <font>
        <strike val="0"/>
        <outline val="0"/>
        <shadow val="0"/>
        <u val="none"/>
        <vertAlign val="baseline"/>
        <sz val="12"/>
        <color rgb="FFC00000"/>
        <name val="Arial Narrow"/>
        <scheme val="none"/>
      </font>
      <numFmt numFmtId="1" formatCode="0"/>
      <protection locked="0" hidden="0"/>
    </dxf>
    <dxf>
      <font>
        <strike val="0"/>
        <outline val="0"/>
        <shadow val="0"/>
        <u val="none"/>
        <vertAlign val="baseline"/>
        <sz val="12"/>
        <color rgb="FFC00000"/>
        <name val="Arial Narrow"/>
        <scheme val="none"/>
      </font>
      <numFmt numFmtId="1" formatCode="0"/>
      <protection locked="0" hidden="0"/>
    </dxf>
    <dxf>
      <font>
        <strike val="0"/>
        <outline val="0"/>
        <shadow val="0"/>
        <u val="none"/>
        <vertAlign val="baseline"/>
        <sz val="12"/>
        <color rgb="FFC00000"/>
        <name val="Arial Narrow"/>
        <scheme val="none"/>
      </font>
      <numFmt numFmtId="1" formatCode="0"/>
      <protection locked="0" hidden="0"/>
    </dxf>
    <dxf>
      <font>
        <strike val="0"/>
        <outline val="0"/>
        <shadow val="0"/>
        <u val="none"/>
        <vertAlign val="baseline"/>
        <sz val="12"/>
        <color rgb="FFC00000"/>
        <name val="Arial Narrow"/>
        <scheme val="none"/>
      </font>
      <numFmt numFmtId="1" formatCode="0"/>
      <protection locked="0" hidden="0"/>
    </dxf>
    <dxf>
      <font>
        <strike val="0"/>
        <outline val="0"/>
        <shadow val="0"/>
        <u val="none"/>
        <vertAlign val="baseline"/>
        <sz val="12"/>
        <color rgb="FFC00000"/>
        <name val="Arial Narrow"/>
        <scheme val="none"/>
      </font>
      <numFmt numFmtId="1" formatCode="0"/>
      <protection locked="0" hidden="0"/>
    </dxf>
    <dxf>
      <font>
        <strike val="0"/>
        <outline val="0"/>
        <shadow val="0"/>
        <u val="none"/>
        <vertAlign val="baseline"/>
        <sz val="12"/>
        <color rgb="FFC00000"/>
        <name val="Arial Narrow"/>
        <scheme val="none"/>
      </font>
      <numFmt numFmtId="1" formatCode="0"/>
      <protection locked="0" hidden="0"/>
    </dxf>
    <dxf>
      <font>
        <strike val="0"/>
        <outline val="0"/>
        <shadow val="0"/>
        <u val="none"/>
        <vertAlign val="baseline"/>
        <sz val="12"/>
        <color rgb="FFC00000"/>
        <name val="Arial Narrow"/>
        <scheme val="none"/>
      </font>
      <numFmt numFmtId="1" formatCode="0"/>
      <protection locked="0" hidden="0"/>
    </dxf>
    <dxf>
      <font>
        <strike val="0"/>
        <outline val="0"/>
        <shadow val="0"/>
        <u val="none"/>
        <vertAlign val="baseline"/>
        <sz val="12"/>
        <color rgb="FFC00000"/>
        <name val="Arial Narrow"/>
        <scheme val="none"/>
      </font>
      <numFmt numFmtId="1" formatCode="0"/>
      <protection locked="0" hidden="0"/>
    </dxf>
    <dxf>
      <font>
        <strike val="0"/>
        <outline val="0"/>
        <shadow val="0"/>
        <u val="none"/>
        <vertAlign val="baseline"/>
        <sz val="12"/>
        <color rgb="FFC00000"/>
        <name val="Arial Narrow"/>
        <scheme val="none"/>
      </font>
      <numFmt numFmtId="1" formatCode="0"/>
      <protection locked="0" hidden="0"/>
    </dxf>
    <dxf>
      <font>
        <strike val="0"/>
        <outline val="0"/>
        <shadow val="0"/>
        <u val="none"/>
        <vertAlign val="baseline"/>
        <sz val="12"/>
        <color rgb="FFC00000"/>
        <name val="Arial Narrow"/>
        <scheme val="none"/>
      </font>
      <numFmt numFmtId="1" formatCode="0"/>
      <protection locked="0" hidden="0"/>
    </dxf>
    <dxf>
      <font>
        <strike val="0"/>
        <outline val="0"/>
        <shadow val="0"/>
        <u val="none"/>
        <vertAlign val="baseline"/>
        <sz val="12"/>
        <color rgb="FFC00000"/>
        <name val="Arial Narrow"/>
        <scheme val="none"/>
      </font>
      <numFmt numFmtId="1" formatCode="0"/>
      <protection locked="0" hidden="0"/>
    </dxf>
    <dxf>
      <font>
        <strike val="0"/>
        <outline val="0"/>
        <shadow val="0"/>
        <u val="none"/>
        <vertAlign val="baseline"/>
        <sz val="12"/>
        <color rgb="FFC00000"/>
        <name val="Arial Narrow"/>
        <scheme val="none"/>
      </font>
      <numFmt numFmtId="1" formatCode="0"/>
      <protection locked="0" hidden="0"/>
    </dxf>
    <dxf>
      <font>
        <strike val="0"/>
        <outline val="0"/>
        <shadow val="0"/>
        <u val="none"/>
        <vertAlign val="baseline"/>
        <sz val="12"/>
        <color rgb="FFC00000"/>
        <name val="Arial Narrow"/>
        <scheme val="none"/>
      </font>
      <numFmt numFmtId="1" formatCode="0"/>
      <protection locked="0" hidden="0"/>
    </dxf>
    <dxf>
      <font>
        <strike val="0"/>
        <outline val="0"/>
        <shadow val="0"/>
        <u val="none"/>
        <vertAlign val="baseline"/>
        <sz val="12"/>
        <color rgb="FFC00000"/>
        <name val="Arial Narrow"/>
        <scheme val="none"/>
      </font>
      <numFmt numFmtId="1" formatCode="0"/>
      <protection locked="0" hidden="0"/>
    </dxf>
    <dxf>
      <font>
        <strike val="0"/>
        <outline val="0"/>
        <shadow val="0"/>
        <u val="none"/>
        <vertAlign val="baseline"/>
        <sz val="12"/>
        <color rgb="FFC00000"/>
        <name val="Arial Narrow"/>
        <scheme val="none"/>
      </font>
      <numFmt numFmtId="1" formatCode="0"/>
      <protection locked="0" hidden="0"/>
    </dxf>
    <dxf>
      <font>
        <strike val="0"/>
        <outline val="0"/>
        <shadow val="0"/>
        <u val="none"/>
        <vertAlign val="baseline"/>
        <sz val="12"/>
        <color rgb="FFC00000"/>
        <name val="Arial Narrow"/>
        <scheme val="none"/>
      </font>
      <numFmt numFmtId="1" formatCode="0"/>
      <protection locked="0" hidden="0"/>
    </dxf>
    <dxf>
      <font>
        <strike val="0"/>
        <outline val="0"/>
        <shadow val="0"/>
        <u val="none"/>
        <vertAlign val="baseline"/>
        <sz val="12"/>
        <color rgb="FFC00000"/>
        <name val="Arial Narrow"/>
        <scheme val="none"/>
      </font>
      <numFmt numFmtId="1" formatCode="0"/>
      <protection locked="0" hidden="0"/>
    </dxf>
    <dxf>
      <font>
        <strike val="0"/>
        <outline val="0"/>
        <shadow val="0"/>
        <u val="none"/>
        <vertAlign val="baseline"/>
        <sz val="12"/>
        <color rgb="FFC00000"/>
        <name val="Arial Narrow"/>
        <scheme val="none"/>
      </font>
      <numFmt numFmtId="1" formatCode="0"/>
      <protection locked="0" hidden="0"/>
    </dxf>
    <dxf>
      <font>
        <strike val="0"/>
        <outline val="0"/>
        <shadow val="0"/>
        <u val="none"/>
        <vertAlign val="baseline"/>
        <sz val="12"/>
        <color rgb="FFC00000"/>
        <name val="Arial Narrow"/>
        <scheme val="none"/>
      </font>
      <numFmt numFmtId="1" formatCode="0"/>
      <protection locked="0" hidden="0"/>
    </dxf>
    <dxf>
      <font>
        <strike val="0"/>
        <outline val="0"/>
        <shadow val="0"/>
        <u val="none"/>
        <vertAlign val="baseline"/>
        <sz val="12"/>
        <color rgb="FFC00000"/>
        <name val="Arial Narrow"/>
        <scheme val="none"/>
      </font>
      <numFmt numFmtId="1" formatCode="0"/>
      <protection locked="0" hidden="0"/>
    </dxf>
    <dxf>
      <font>
        <strike val="0"/>
        <outline val="0"/>
        <shadow val="0"/>
        <u val="none"/>
        <vertAlign val="baseline"/>
        <sz val="12"/>
        <color rgb="FFC00000"/>
        <name val="Arial Narrow"/>
        <scheme val="none"/>
      </font>
      <numFmt numFmtId="1" formatCode="0"/>
      <protection locked="0" hidden="0"/>
    </dxf>
    <dxf>
      <font>
        <strike val="0"/>
        <outline val="0"/>
        <shadow val="0"/>
        <u val="none"/>
        <vertAlign val="baseline"/>
        <sz val="12"/>
        <color rgb="FFC00000"/>
        <name val="Arial Narrow"/>
        <scheme val="none"/>
      </font>
      <numFmt numFmtId="1" formatCode="0"/>
      <protection locked="0" hidden="0"/>
    </dxf>
    <dxf>
      <font>
        <strike val="0"/>
        <outline val="0"/>
        <shadow val="0"/>
        <u val="none"/>
        <vertAlign val="baseline"/>
        <sz val="12"/>
        <color rgb="FFC00000"/>
        <name val="Arial Narrow"/>
        <scheme val="none"/>
      </font>
      <numFmt numFmtId="1" formatCode="0"/>
      <protection locked="0" hidden="0"/>
    </dxf>
    <dxf>
      <font>
        <strike val="0"/>
        <outline val="0"/>
        <shadow val="0"/>
        <u val="none"/>
        <vertAlign val="baseline"/>
        <sz val="12"/>
        <color rgb="FFC00000"/>
        <name val="Arial Narrow"/>
        <scheme val="none"/>
      </font>
      <numFmt numFmtId="1" formatCode="0"/>
      <protection locked="0" hidden="0"/>
    </dxf>
    <dxf>
      <font>
        <strike val="0"/>
        <outline val="0"/>
        <shadow val="0"/>
        <u val="none"/>
        <vertAlign val="baseline"/>
        <sz val="12"/>
        <color rgb="FFC00000"/>
        <name val="Arial Narrow"/>
        <scheme val="none"/>
      </font>
      <numFmt numFmtId="1" formatCode="0"/>
      <protection locked="0" hidden="0"/>
    </dxf>
    <dxf>
      <font>
        <strike val="0"/>
        <outline val="0"/>
        <shadow val="0"/>
        <u val="none"/>
        <vertAlign val="baseline"/>
        <sz val="12"/>
        <color rgb="FFC00000"/>
        <name val="Arial Narrow"/>
        <scheme val="none"/>
      </font>
      <numFmt numFmtId="1" formatCode="0"/>
      <protection locked="0" hidden="0"/>
    </dxf>
    <dxf>
      <font>
        <strike val="0"/>
        <outline val="0"/>
        <shadow val="0"/>
        <u val="none"/>
        <vertAlign val="baseline"/>
        <sz val="12"/>
        <color rgb="FFC00000"/>
        <name val="Arial Narrow"/>
        <scheme val="none"/>
      </font>
      <numFmt numFmtId="1" formatCode="0"/>
      <protection locked="0" hidden="0"/>
    </dxf>
    <dxf>
      <font>
        <strike val="0"/>
        <outline val="0"/>
        <shadow val="0"/>
        <u val="none"/>
        <vertAlign val="baseline"/>
        <sz val="12"/>
        <color rgb="FFC00000"/>
        <name val="Arial Narrow"/>
        <scheme val="none"/>
      </font>
      <numFmt numFmtId="164" formatCode="&quot;$&quot;#,##0.00"/>
      <protection locked="0" hidden="0"/>
    </dxf>
    <dxf>
      <font>
        <strike val="0"/>
        <outline val="0"/>
        <shadow val="0"/>
        <u val="none"/>
        <vertAlign val="baseline"/>
        <sz val="12"/>
        <color rgb="FFC00000"/>
        <name val="Arial Narrow"/>
        <scheme val="none"/>
      </font>
      <numFmt numFmtId="164" formatCode="&quot;$&quot;#,##0.00"/>
      <protection locked="0" hidden="0"/>
    </dxf>
    <dxf>
      <font>
        <strike val="0"/>
        <outline val="0"/>
        <shadow val="0"/>
        <u val="none"/>
        <vertAlign val="baseline"/>
        <sz val="12"/>
        <color rgb="FFC00000"/>
        <name val="Arial Narrow"/>
        <scheme val="none"/>
      </font>
      <numFmt numFmtId="164" formatCode="&quot;$&quot;#,##0.00"/>
      <protection locked="0" hidden="0"/>
    </dxf>
    <dxf>
      <font>
        <strike val="0"/>
        <outline val="0"/>
        <shadow val="0"/>
        <u val="none"/>
        <vertAlign val="baseline"/>
        <sz val="12"/>
        <color rgb="FFC00000"/>
        <name val="Arial Narrow"/>
        <scheme val="none"/>
      </font>
      <numFmt numFmtId="164" formatCode="&quot;$&quot;#,##0.00"/>
      <protection locked="0" hidden="0"/>
    </dxf>
    <dxf>
      <font>
        <strike val="0"/>
        <outline val="0"/>
        <shadow val="0"/>
        <u val="none"/>
        <vertAlign val="baseline"/>
        <sz val="12"/>
        <color rgb="FFC00000"/>
        <name val="Arial Narrow"/>
        <scheme val="none"/>
      </font>
      <numFmt numFmtId="164" formatCode="&quot;$&quot;#,##0.00"/>
      <protection locked="0" hidden="0"/>
    </dxf>
    <dxf>
      <font>
        <strike val="0"/>
        <outline val="0"/>
        <shadow val="0"/>
        <u val="none"/>
        <vertAlign val="baseline"/>
        <sz val="12"/>
        <color rgb="FFC00000"/>
        <name val="Arial Narrow"/>
        <scheme val="none"/>
      </font>
      <numFmt numFmtId="164" formatCode="&quot;$&quot;#,##0.00"/>
      <protection locked="0" hidden="0"/>
    </dxf>
    <dxf>
      <font>
        <strike val="0"/>
        <outline val="0"/>
        <shadow val="0"/>
        <u val="none"/>
        <vertAlign val="baseline"/>
        <sz val="12"/>
        <color rgb="FFC00000"/>
        <name val="Arial Narrow"/>
        <scheme val="none"/>
      </font>
      <numFmt numFmtId="164" formatCode="&quot;$&quot;#,##0.00"/>
      <protection locked="0" hidden="0"/>
    </dxf>
    <dxf>
      <font>
        <strike val="0"/>
        <outline val="0"/>
        <shadow val="0"/>
        <u val="none"/>
        <vertAlign val="baseline"/>
        <sz val="12"/>
        <color rgb="FFC00000"/>
        <name val="Arial Narrow"/>
        <scheme val="none"/>
      </font>
      <numFmt numFmtId="164" formatCode="&quot;$&quot;#,##0.00"/>
      <protection locked="0" hidden="0"/>
    </dxf>
    <dxf>
      <font>
        <strike val="0"/>
        <outline val="0"/>
        <shadow val="0"/>
        <u val="none"/>
        <vertAlign val="baseline"/>
        <sz val="12"/>
        <color rgb="FFC00000"/>
        <name val="Arial Narrow"/>
        <scheme val="none"/>
      </font>
      <numFmt numFmtId="164" formatCode="&quot;$&quot;#,##0.00"/>
      <protection locked="0" hidden="0"/>
    </dxf>
    <dxf>
      <font>
        <strike val="0"/>
        <outline val="0"/>
        <shadow val="0"/>
        <u val="none"/>
        <vertAlign val="baseline"/>
        <sz val="12"/>
        <color rgb="FFC00000"/>
        <name val="Arial Narrow"/>
        <scheme val="none"/>
      </font>
      <numFmt numFmtId="164" formatCode="&quot;$&quot;#,##0.00"/>
      <protection locked="0" hidden="0"/>
    </dxf>
    <dxf>
      <font>
        <strike val="0"/>
        <outline val="0"/>
        <shadow val="0"/>
        <u val="none"/>
        <vertAlign val="baseline"/>
        <sz val="12"/>
        <color rgb="FFC00000"/>
        <name val="Arial Narrow"/>
        <scheme val="none"/>
      </font>
      <numFmt numFmtId="164" formatCode="&quot;$&quot;#,##0.00"/>
      <protection locked="0" hidden="0"/>
    </dxf>
    <dxf>
      <font>
        <strike val="0"/>
        <outline val="0"/>
        <shadow val="0"/>
        <u val="none"/>
        <vertAlign val="baseline"/>
        <sz val="12"/>
        <color rgb="FFC00000"/>
        <name val="Arial Narrow"/>
        <scheme val="none"/>
      </font>
      <numFmt numFmtId="164" formatCode="&quot;$&quot;#,##0.00"/>
      <protection locked="0" hidden="0"/>
    </dxf>
    <dxf>
      <font>
        <strike val="0"/>
        <outline val="0"/>
        <shadow val="0"/>
        <u val="none"/>
        <vertAlign val="baseline"/>
        <sz val="12"/>
        <color rgb="FFC00000"/>
        <name val="Arial Narrow"/>
        <scheme val="none"/>
      </font>
      <numFmt numFmtId="164" formatCode="&quot;$&quot;#,##0.00"/>
      <protection locked="0" hidden="0"/>
    </dxf>
    <dxf>
      <font>
        <strike val="0"/>
        <outline val="0"/>
        <shadow val="0"/>
        <u val="none"/>
        <vertAlign val="baseline"/>
        <sz val="12"/>
        <color rgb="FFC00000"/>
        <name val="Arial Narrow"/>
        <scheme val="none"/>
      </font>
      <numFmt numFmtId="164" formatCode="&quot;$&quot;#,##0.00"/>
      <protection locked="0" hidden="0"/>
    </dxf>
    <dxf>
      <font>
        <strike val="0"/>
        <outline val="0"/>
        <shadow val="0"/>
        <u val="none"/>
        <vertAlign val="baseline"/>
        <sz val="12"/>
        <color rgb="FFC00000"/>
        <name val="Arial Narrow"/>
        <scheme val="none"/>
      </font>
      <numFmt numFmtId="164" formatCode="&quot;$&quot;#,##0.00"/>
      <protection locked="0" hidden="0"/>
    </dxf>
    <dxf>
      <font>
        <strike val="0"/>
        <outline val="0"/>
        <shadow val="0"/>
        <u val="none"/>
        <vertAlign val="baseline"/>
        <sz val="12"/>
        <color rgb="FFC00000"/>
        <name val="Arial Narrow"/>
        <scheme val="none"/>
      </font>
      <numFmt numFmtId="164" formatCode="&quot;$&quot;#,##0.00"/>
      <protection locked="0" hidden="0"/>
    </dxf>
    <dxf>
      <font>
        <strike val="0"/>
        <outline val="0"/>
        <shadow val="0"/>
        <u val="none"/>
        <vertAlign val="baseline"/>
        <sz val="12"/>
        <color rgb="FFC00000"/>
        <name val="Arial Narrow"/>
        <scheme val="none"/>
      </font>
      <numFmt numFmtId="164" formatCode="&quot;$&quot;#,##0.00"/>
      <protection locked="0" hidden="0"/>
    </dxf>
    <dxf>
      <font>
        <strike val="0"/>
        <outline val="0"/>
        <shadow val="0"/>
        <u val="none"/>
        <vertAlign val="baseline"/>
        <sz val="12"/>
        <color rgb="FFC00000"/>
        <name val="Arial Narrow"/>
        <scheme val="none"/>
      </font>
      <numFmt numFmtId="164" formatCode="&quot;$&quot;#,##0.00"/>
      <protection locked="0" hidden="0"/>
    </dxf>
    <dxf>
      <font>
        <strike val="0"/>
        <outline val="0"/>
        <shadow val="0"/>
        <u val="none"/>
        <vertAlign val="baseline"/>
        <sz val="12"/>
        <color rgb="FFC00000"/>
        <name val="Arial Narrow"/>
        <scheme val="none"/>
      </font>
      <numFmt numFmtId="164" formatCode="&quot;$&quot;#,##0.00"/>
      <protection locked="0" hidden="0"/>
    </dxf>
    <dxf>
      <font>
        <strike val="0"/>
        <outline val="0"/>
        <shadow val="0"/>
        <u val="none"/>
        <vertAlign val="baseline"/>
        <sz val="12"/>
        <color rgb="FFC00000"/>
        <name val="Arial Narrow"/>
        <scheme val="none"/>
      </font>
      <numFmt numFmtId="164" formatCode="&quot;$&quot;#,##0.00"/>
      <protection locked="0" hidden="0"/>
    </dxf>
    <dxf>
      <font>
        <strike val="0"/>
        <outline val="0"/>
        <shadow val="0"/>
        <u val="none"/>
        <vertAlign val="baseline"/>
        <sz val="12"/>
        <color rgb="FFC00000"/>
        <name val="Arial Narrow"/>
        <scheme val="none"/>
      </font>
      <numFmt numFmtId="164" formatCode="&quot;$&quot;#,##0.00"/>
      <protection locked="0" hidden="0"/>
    </dxf>
    <dxf>
      <font>
        <strike val="0"/>
        <outline val="0"/>
        <shadow val="0"/>
        <u val="none"/>
        <vertAlign val="baseline"/>
        <sz val="12"/>
        <color rgb="FFC00000"/>
        <name val="Arial Narrow"/>
        <scheme val="none"/>
      </font>
      <numFmt numFmtId="164" formatCode="&quot;$&quot;#,##0.00"/>
      <protection locked="0" hidden="0"/>
    </dxf>
    <dxf>
      <font>
        <strike val="0"/>
        <outline val="0"/>
        <shadow val="0"/>
        <u val="none"/>
        <vertAlign val="baseline"/>
        <sz val="12"/>
        <color rgb="FFC00000"/>
        <name val="Arial Narrow"/>
        <scheme val="none"/>
      </font>
      <numFmt numFmtId="164" formatCode="&quot;$&quot;#,##0.00"/>
      <protection locked="0" hidden="0"/>
    </dxf>
    <dxf>
      <font>
        <strike val="0"/>
        <outline val="0"/>
        <shadow val="0"/>
        <u val="none"/>
        <vertAlign val="baseline"/>
        <sz val="12"/>
        <color rgb="FFC00000"/>
        <name val="Arial Narrow"/>
        <scheme val="none"/>
      </font>
      <numFmt numFmtId="164" formatCode="&quot;$&quot;#,##0.00"/>
      <protection locked="0" hidden="0"/>
    </dxf>
    <dxf>
      <font>
        <strike val="0"/>
        <outline val="0"/>
        <shadow val="0"/>
        <u val="none"/>
        <vertAlign val="baseline"/>
        <sz val="12"/>
        <color rgb="FFC00000"/>
        <name val="Arial Narrow"/>
        <scheme val="none"/>
      </font>
      <numFmt numFmtId="164" formatCode="&quot;$&quot;#,##0.00"/>
      <protection locked="0" hidden="0"/>
    </dxf>
    <dxf>
      <font>
        <strike val="0"/>
        <outline val="0"/>
        <shadow val="0"/>
        <u val="none"/>
        <vertAlign val="baseline"/>
        <sz val="12"/>
        <color rgb="FFC00000"/>
        <name val="Arial Narrow"/>
        <scheme val="none"/>
      </font>
      <numFmt numFmtId="164" formatCode="&quot;$&quot;#,##0.00"/>
      <protection locked="0" hidden="0"/>
    </dxf>
    <dxf>
      <font>
        <b val="0"/>
        <i val="0"/>
        <strike val="0"/>
        <condense val="0"/>
        <extend val="0"/>
        <outline val="0"/>
        <shadow val="0"/>
        <u val="none"/>
        <vertAlign val="baseline"/>
        <sz val="12"/>
        <color rgb="FFC00000"/>
        <name val="Arial Narrow"/>
        <scheme val="none"/>
      </font>
      <numFmt numFmtId="164" formatCode="&quot;$&quot;#,##0.00"/>
      <protection locked="0" hidden="0"/>
    </dxf>
    <dxf>
      <font>
        <strike val="0"/>
        <outline val="0"/>
        <shadow val="0"/>
        <u val="none"/>
        <vertAlign val="baseline"/>
        <sz val="12"/>
        <color rgb="FFC00000"/>
        <name val="Arial Narrow"/>
        <scheme val="none"/>
      </font>
      <numFmt numFmtId="164" formatCode="&quot;$&quot;#,##0.00"/>
      <protection locked="0" hidden="0"/>
    </dxf>
    <dxf>
      <font>
        <strike val="0"/>
        <outline val="0"/>
        <shadow val="0"/>
        <u val="none"/>
        <vertAlign val="baseline"/>
        <sz val="12"/>
        <color rgb="FFC00000"/>
        <name val="Arial Narrow"/>
        <scheme val="none"/>
      </font>
      <numFmt numFmtId="164" formatCode="&quot;$&quot;#,##0.00"/>
      <protection locked="0" hidden="0"/>
    </dxf>
    <dxf>
      <font>
        <strike val="0"/>
        <outline val="0"/>
        <shadow val="0"/>
        <u val="none"/>
        <vertAlign val="baseline"/>
        <sz val="12"/>
        <color rgb="FFC00000"/>
        <name val="Arial Narrow"/>
        <scheme val="none"/>
      </font>
      <numFmt numFmtId="164" formatCode="&quot;$&quot;#,##0.00"/>
      <protection locked="0" hidden="0"/>
    </dxf>
    <dxf>
      <font>
        <strike val="0"/>
        <outline val="0"/>
        <shadow val="0"/>
        <u val="none"/>
        <vertAlign val="baseline"/>
        <sz val="12"/>
        <color rgb="FFC00000"/>
        <name val="Arial Narrow"/>
        <scheme val="none"/>
      </font>
      <numFmt numFmtId="164" formatCode="&quot;$&quot;#,##0.00"/>
      <protection locked="0" hidden="0"/>
    </dxf>
    <dxf>
      <font>
        <strike val="0"/>
        <outline val="0"/>
        <shadow val="0"/>
        <u val="none"/>
        <vertAlign val="baseline"/>
        <sz val="12"/>
        <color rgb="FFC00000"/>
        <name val="Arial Narrow"/>
        <scheme val="none"/>
      </font>
      <numFmt numFmtId="164" formatCode="&quot;$&quot;#,##0.00"/>
      <protection locked="0" hidden="0"/>
    </dxf>
    <dxf>
      <font>
        <strike val="0"/>
        <outline val="0"/>
        <shadow val="0"/>
        <u val="none"/>
        <vertAlign val="baseline"/>
        <sz val="12"/>
        <color rgb="FFC00000"/>
        <name val="Arial Narrow"/>
        <scheme val="none"/>
      </font>
      <numFmt numFmtId="164" formatCode="&quot;$&quot;#,##0.00"/>
      <protection locked="0" hidden="0"/>
    </dxf>
    <dxf>
      <font>
        <strike val="0"/>
        <outline val="0"/>
        <shadow val="0"/>
        <u val="none"/>
        <vertAlign val="baseline"/>
        <sz val="12"/>
        <color rgb="FFC00000"/>
        <name val="Arial Narrow"/>
        <scheme val="none"/>
      </font>
      <numFmt numFmtId="164" formatCode="&quot;$&quot;#,##0.00"/>
      <protection locked="0" hidden="0"/>
    </dxf>
    <dxf>
      <font>
        <strike val="0"/>
        <outline val="0"/>
        <shadow val="0"/>
        <u val="none"/>
        <vertAlign val="baseline"/>
        <sz val="12"/>
        <color rgb="FFC00000"/>
        <name val="Arial Narrow"/>
        <scheme val="none"/>
      </font>
      <numFmt numFmtId="164" formatCode="&quot;$&quot;#,##0.00"/>
      <protection locked="0" hidden="0"/>
    </dxf>
    <dxf>
      <font>
        <strike val="0"/>
        <outline val="0"/>
        <shadow val="0"/>
        <u val="none"/>
        <vertAlign val="baseline"/>
        <sz val="12"/>
        <color rgb="FFC00000"/>
        <name val="Arial Narrow"/>
        <scheme val="none"/>
      </font>
      <numFmt numFmtId="164" formatCode="&quot;$&quot;#,##0.00"/>
      <protection locked="0" hidden="0"/>
    </dxf>
    <dxf>
      <font>
        <strike val="0"/>
        <outline val="0"/>
        <shadow val="0"/>
        <u val="none"/>
        <vertAlign val="baseline"/>
        <sz val="12"/>
        <color rgb="FFC00000"/>
        <name val="Arial Narrow"/>
        <scheme val="none"/>
      </font>
      <numFmt numFmtId="164" formatCode="&quot;$&quot;#,##0.00"/>
      <protection locked="0" hidden="0"/>
    </dxf>
    <dxf>
      <font>
        <strike val="0"/>
        <outline val="0"/>
        <shadow val="0"/>
        <u val="none"/>
        <vertAlign val="baseline"/>
        <sz val="12"/>
        <color rgb="FFC00000"/>
        <name val="Arial Narrow"/>
        <scheme val="none"/>
      </font>
      <numFmt numFmtId="164" formatCode="&quot;$&quot;#,##0.00"/>
      <protection locked="0" hidden="0"/>
    </dxf>
    <dxf>
      <font>
        <strike val="0"/>
        <outline val="0"/>
        <shadow val="0"/>
        <u val="none"/>
        <vertAlign val="baseline"/>
        <sz val="12"/>
        <color rgb="FFC00000"/>
        <name val="Arial Narrow"/>
        <scheme val="none"/>
      </font>
      <numFmt numFmtId="164" formatCode="&quot;$&quot;#,##0.00"/>
      <protection locked="0" hidden="0"/>
    </dxf>
    <dxf>
      <font>
        <strike val="0"/>
        <outline val="0"/>
        <shadow val="0"/>
        <u val="none"/>
        <vertAlign val="baseline"/>
        <sz val="12"/>
        <color rgb="FFC00000"/>
        <name val="Arial Narrow"/>
        <scheme val="none"/>
      </font>
      <numFmt numFmtId="164" formatCode="&quot;$&quot;#,##0.00"/>
      <protection locked="0" hidden="0"/>
    </dxf>
    <dxf>
      <font>
        <strike val="0"/>
        <outline val="0"/>
        <shadow val="0"/>
        <u val="none"/>
        <vertAlign val="baseline"/>
        <sz val="12"/>
        <color rgb="FFC00000"/>
        <name val="Arial Narrow"/>
        <scheme val="none"/>
      </font>
      <numFmt numFmtId="164" formatCode="&quot;$&quot;#,##0.00"/>
      <protection locked="0" hidden="0"/>
    </dxf>
    <dxf>
      <font>
        <strike val="0"/>
        <outline val="0"/>
        <shadow val="0"/>
        <u val="none"/>
        <vertAlign val="baseline"/>
        <sz val="12"/>
        <color rgb="FFC00000"/>
        <name val="Arial Narrow"/>
        <scheme val="none"/>
      </font>
      <numFmt numFmtId="164" formatCode="&quot;$&quot;#,##0.00"/>
      <protection locked="0" hidden="0"/>
    </dxf>
    <dxf>
      <font>
        <strike val="0"/>
        <outline val="0"/>
        <shadow val="0"/>
        <u val="none"/>
        <vertAlign val="baseline"/>
        <sz val="12"/>
        <color rgb="FFC00000"/>
        <name val="Arial Narrow"/>
        <scheme val="none"/>
      </font>
      <numFmt numFmtId="164" formatCode="&quot;$&quot;#,##0.00"/>
      <protection locked="0" hidden="0"/>
    </dxf>
    <dxf>
      <font>
        <strike val="0"/>
        <outline val="0"/>
        <shadow val="0"/>
        <u val="none"/>
        <vertAlign val="baseline"/>
        <sz val="12"/>
        <color rgb="FFC00000"/>
        <name val="Arial Narrow"/>
        <scheme val="none"/>
      </font>
      <numFmt numFmtId="164" formatCode="&quot;$&quot;#,##0.00"/>
      <protection locked="0" hidden="0"/>
    </dxf>
    <dxf>
      <font>
        <strike val="0"/>
        <outline val="0"/>
        <shadow val="0"/>
        <u val="none"/>
        <vertAlign val="baseline"/>
        <sz val="12"/>
        <color rgb="FFC00000"/>
        <name val="Arial Narrow"/>
        <scheme val="none"/>
      </font>
      <numFmt numFmtId="164" formatCode="&quot;$&quot;#,##0.00"/>
      <protection locked="0" hidden="0"/>
    </dxf>
    <dxf>
      <font>
        <strike val="0"/>
        <outline val="0"/>
        <shadow val="0"/>
        <u val="none"/>
        <vertAlign val="baseline"/>
        <sz val="12"/>
        <color rgb="FFC00000"/>
        <name val="Arial Narrow"/>
        <scheme val="none"/>
      </font>
      <numFmt numFmtId="164" formatCode="&quot;$&quot;#,##0.00"/>
      <protection locked="0" hidden="0"/>
    </dxf>
    <dxf>
      <font>
        <strike val="0"/>
        <outline val="0"/>
        <shadow val="0"/>
        <u val="none"/>
        <vertAlign val="baseline"/>
        <sz val="12"/>
        <color rgb="FFC00000"/>
        <name val="Arial Narrow"/>
        <scheme val="none"/>
      </font>
      <numFmt numFmtId="164" formatCode="&quot;$&quot;#,##0.00"/>
      <protection locked="0" hidden="0"/>
    </dxf>
    <dxf>
      <font>
        <strike val="0"/>
        <outline val="0"/>
        <shadow val="0"/>
        <u val="none"/>
        <vertAlign val="baseline"/>
        <sz val="12"/>
        <color rgb="FFC00000"/>
        <name val="Arial Narrow"/>
        <scheme val="none"/>
      </font>
      <numFmt numFmtId="164" formatCode="&quot;$&quot;#,##0.00"/>
      <protection locked="0" hidden="0"/>
    </dxf>
    <dxf>
      <font>
        <strike val="0"/>
        <outline val="0"/>
        <shadow val="0"/>
        <u val="none"/>
        <vertAlign val="baseline"/>
        <sz val="12"/>
        <color rgb="FFC00000"/>
        <name val="Arial Narrow"/>
        <scheme val="none"/>
      </font>
      <numFmt numFmtId="164" formatCode="&quot;$&quot;#,##0.00"/>
      <protection locked="0" hidden="0"/>
    </dxf>
    <dxf>
      <font>
        <strike val="0"/>
        <outline val="0"/>
        <shadow val="0"/>
        <u val="none"/>
        <vertAlign val="baseline"/>
        <sz val="12"/>
        <color rgb="FFC00000"/>
        <name val="Arial Narrow"/>
        <scheme val="none"/>
      </font>
      <numFmt numFmtId="164" formatCode="&quot;$&quot;#,##0.00"/>
      <protection locked="0" hidden="0"/>
    </dxf>
    <dxf>
      <font>
        <strike val="0"/>
        <outline val="0"/>
        <shadow val="0"/>
        <u val="none"/>
        <vertAlign val="baseline"/>
        <sz val="12"/>
        <color rgb="FFC00000"/>
        <name val="Arial Narrow"/>
        <scheme val="none"/>
      </font>
      <numFmt numFmtId="164" formatCode="&quot;$&quot;#,##0.00"/>
      <protection locked="0" hidden="0"/>
    </dxf>
    <dxf>
      <font>
        <strike val="0"/>
        <outline val="0"/>
        <shadow val="0"/>
        <u val="none"/>
        <vertAlign val="baseline"/>
        <sz val="12"/>
        <color rgb="FFC00000"/>
        <name val="Arial Narrow"/>
        <scheme val="none"/>
      </font>
      <numFmt numFmtId="164" formatCode="&quot;$&quot;#,##0.00"/>
      <protection locked="0" hidden="0"/>
    </dxf>
    <dxf>
      <font>
        <strike val="0"/>
        <outline val="0"/>
        <shadow val="0"/>
        <u val="none"/>
        <vertAlign val="baseline"/>
        <sz val="12"/>
        <color rgb="FFC00000"/>
        <name val="Arial Narrow"/>
        <scheme val="none"/>
      </font>
      <numFmt numFmtId="164" formatCode="&quot;$&quot;#,##0.00"/>
      <protection locked="0" hidden="0"/>
    </dxf>
    <dxf>
      <font>
        <b val="0"/>
        <i val="0"/>
        <strike val="0"/>
        <condense val="0"/>
        <extend val="0"/>
        <outline val="0"/>
        <shadow val="0"/>
        <u val="none"/>
        <vertAlign val="baseline"/>
        <sz val="12"/>
        <color rgb="FFC00000"/>
        <name val="Arial Narrow"/>
        <scheme val="none"/>
      </font>
      <protection locked="0" hidden="0"/>
    </dxf>
    <dxf>
      <font>
        <strike val="0"/>
        <outline val="0"/>
        <shadow val="0"/>
        <u val="none"/>
        <vertAlign val="baseline"/>
        <sz val="12"/>
        <color rgb="FFC00000"/>
        <name val="Arial Narrow"/>
        <scheme val="none"/>
      </font>
      <protection locked="0" hidden="0"/>
    </dxf>
    <dxf>
      <font>
        <strike val="0"/>
        <outline val="0"/>
        <shadow val="0"/>
        <u val="none"/>
        <vertAlign val="baseline"/>
        <sz val="12"/>
        <color rgb="FFC00000"/>
        <name val="Arial Narrow"/>
        <scheme val="none"/>
      </font>
      <protection locked="0" hidden="0"/>
    </dxf>
    <dxf>
      <font>
        <strike val="0"/>
        <outline val="0"/>
        <shadow val="0"/>
        <u val="none"/>
        <vertAlign val="baseline"/>
        <sz val="12"/>
        <color rgb="FFC00000"/>
        <name val="Arial Narrow"/>
        <scheme val="none"/>
      </font>
      <protection locked="0" hidden="0"/>
    </dxf>
    <dxf>
      <font>
        <strike val="0"/>
        <outline val="0"/>
        <shadow val="0"/>
        <u val="none"/>
        <vertAlign val="baseline"/>
        <sz val="12"/>
        <color rgb="FFC00000"/>
        <name val="Arial Narrow"/>
        <scheme val="none"/>
      </font>
      <protection locked="0" hidden="0"/>
    </dxf>
    <dxf>
      <font>
        <strike val="0"/>
        <outline val="0"/>
        <shadow val="0"/>
        <u val="none"/>
        <vertAlign val="baseline"/>
        <sz val="12"/>
        <color rgb="FFC00000"/>
        <name val="Arial Narrow"/>
        <scheme val="none"/>
      </font>
      <protection locked="0" hidden="0"/>
    </dxf>
    <dxf>
      <font>
        <strike val="0"/>
        <outline val="0"/>
        <shadow val="0"/>
        <u val="none"/>
        <vertAlign val="baseline"/>
        <sz val="12"/>
        <color rgb="FFC00000"/>
        <name val="Arial Narrow"/>
        <scheme val="none"/>
      </font>
      <protection locked="0" hidden="0"/>
    </dxf>
    <dxf>
      <font>
        <strike val="0"/>
        <outline val="0"/>
        <shadow val="0"/>
        <u val="none"/>
        <vertAlign val="baseline"/>
        <sz val="12"/>
        <color rgb="FFC00000"/>
        <name val="Arial Narrow"/>
        <scheme val="none"/>
      </font>
      <protection locked="0" hidden="0"/>
    </dxf>
    <dxf>
      <font>
        <strike val="0"/>
        <outline val="0"/>
        <shadow val="0"/>
        <u val="none"/>
        <vertAlign val="baseline"/>
        <sz val="12"/>
        <color rgb="FFC00000"/>
        <name val="Arial Narrow"/>
        <scheme val="none"/>
      </font>
      <protection locked="0" hidden="0"/>
    </dxf>
    <dxf>
      <font>
        <strike val="0"/>
        <outline val="0"/>
        <shadow val="0"/>
        <u val="none"/>
        <vertAlign val="baseline"/>
        <sz val="12"/>
        <color rgb="FFC00000"/>
        <name val="Arial Narrow"/>
        <scheme val="none"/>
      </font>
      <protection locked="0" hidden="0"/>
    </dxf>
    <dxf>
      <font>
        <strike val="0"/>
        <outline val="0"/>
        <shadow val="0"/>
        <u val="none"/>
        <vertAlign val="baseline"/>
        <sz val="12"/>
        <color rgb="FFC00000"/>
        <name val="Arial Narrow"/>
        <scheme val="none"/>
      </font>
      <protection locked="0" hidden="0"/>
    </dxf>
    <dxf>
      <font>
        <strike val="0"/>
        <outline val="0"/>
        <shadow val="0"/>
        <u val="none"/>
        <vertAlign val="baseline"/>
        <sz val="12"/>
        <color rgb="FFC00000"/>
        <name val="Arial Narrow"/>
        <scheme val="none"/>
      </font>
      <protection locked="0" hidden="0"/>
    </dxf>
    <dxf>
      <font>
        <strike val="0"/>
        <outline val="0"/>
        <shadow val="0"/>
        <u val="none"/>
        <vertAlign val="baseline"/>
        <sz val="12"/>
        <color rgb="FFC00000"/>
        <name val="Arial Narrow"/>
        <scheme val="none"/>
      </font>
      <protection locked="0" hidden="0"/>
    </dxf>
    <dxf>
      <font>
        <strike val="0"/>
        <outline val="0"/>
        <shadow val="0"/>
        <u val="none"/>
        <vertAlign val="baseline"/>
        <sz val="12"/>
        <color rgb="FFC00000"/>
        <name val="Arial Narrow"/>
        <scheme val="none"/>
      </font>
      <protection locked="0" hidden="0"/>
    </dxf>
    <dxf>
      <font>
        <strike val="0"/>
        <outline val="0"/>
        <shadow val="0"/>
        <u val="none"/>
        <vertAlign val="baseline"/>
        <sz val="12"/>
        <color rgb="FFC00000"/>
        <name val="Arial Narrow"/>
        <scheme val="none"/>
      </font>
      <protection locked="0" hidden="0"/>
    </dxf>
    <dxf>
      <font>
        <strike val="0"/>
        <outline val="0"/>
        <shadow val="0"/>
        <u val="none"/>
        <vertAlign val="baseline"/>
        <sz val="12"/>
        <color rgb="FFC00000"/>
        <name val="Arial Narrow"/>
        <scheme val="none"/>
      </font>
      <protection locked="0" hidden="0"/>
    </dxf>
    <dxf>
      <font>
        <strike val="0"/>
        <outline val="0"/>
        <shadow val="0"/>
        <u val="none"/>
        <vertAlign val="baseline"/>
        <sz val="12"/>
        <color rgb="FFC00000"/>
        <name val="Arial Narrow"/>
        <scheme val="none"/>
      </font>
      <protection locked="0" hidden="0"/>
    </dxf>
    <dxf>
      <font>
        <strike val="0"/>
        <outline val="0"/>
        <shadow val="0"/>
        <u val="none"/>
        <vertAlign val="baseline"/>
        <sz val="12"/>
        <color rgb="FFC00000"/>
        <name val="Arial Narrow"/>
        <scheme val="none"/>
      </font>
      <protection locked="0" hidden="0"/>
    </dxf>
    <dxf>
      <font>
        <strike val="0"/>
        <outline val="0"/>
        <shadow val="0"/>
        <u val="none"/>
        <vertAlign val="baseline"/>
        <sz val="12"/>
        <color rgb="FFC00000"/>
        <name val="Arial Narrow"/>
        <scheme val="none"/>
      </font>
      <protection locked="0" hidden="0"/>
    </dxf>
    <dxf>
      <font>
        <strike val="0"/>
        <outline val="0"/>
        <shadow val="0"/>
        <u val="none"/>
        <vertAlign val="baseline"/>
        <sz val="12"/>
        <color rgb="FFC00000"/>
        <name val="Arial Narrow"/>
        <scheme val="none"/>
      </font>
      <protection locked="0" hidden="0"/>
    </dxf>
    <dxf>
      <font>
        <strike val="0"/>
        <outline val="0"/>
        <shadow val="0"/>
        <u val="none"/>
        <vertAlign val="baseline"/>
        <sz val="12"/>
        <color rgb="FFC00000"/>
        <name val="Arial Narrow"/>
        <scheme val="none"/>
      </font>
      <protection locked="0" hidden="0"/>
    </dxf>
    <dxf>
      <font>
        <strike val="0"/>
        <outline val="0"/>
        <shadow val="0"/>
        <u val="none"/>
        <vertAlign val="baseline"/>
        <sz val="12"/>
        <color rgb="FFC00000"/>
        <name val="Arial Narrow"/>
        <scheme val="none"/>
      </font>
      <protection locked="0" hidden="0"/>
    </dxf>
    <dxf>
      <font>
        <strike val="0"/>
        <outline val="0"/>
        <shadow val="0"/>
        <u val="none"/>
        <vertAlign val="baseline"/>
        <sz val="12"/>
        <color rgb="FFC00000"/>
        <name val="Arial Narrow"/>
        <scheme val="none"/>
      </font>
      <protection locked="0" hidden="0"/>
    </dxf>
    <dxf>
      <font>
        <strike val="0"/>
        <outline val="0"/>
        <shadow val="0"/>
        <u val="none"/>
        <vertAlign val="baseline"/>
        <sz val="12"/>
        <color rgb="FFC00000"/>
        <name val="Arial Narrow"/>
        <scheme val="none"/>
      </font>
      <protection locked="0" hidden="0"/>
    </dxf>
    <dxf>
      <font>
        <strike val="0"/>
        <outline val="0"/>
        <shadow val="0"/>
        <u val="none"/>
        <vertAlign val="baseline"/>
        <sz val="12"/>
        <color rgb="FFC00000"/>
        <name val="Arial Narrow"/>
        <scheme val="none"/>
      </font>
      <protection locked="0" hidden="0"/>
    </dxf>
    <dxf>
      <font>
        <strike val="0"/>
        <outline val="0"/>
        <shadow val="0"/>
        <u val="none"/>
        <vertAlign val="baseline"/>
        <sz val="12"/>
        <color rgb="FFC00000"/>
        <name val="Arial Narrow"/>
        <scheme val="none"/>
      </font>
      <protection locked="0" hidden="0"/>
    </dxf>
    <dxf>
      <font>
        <strike val="0"/>
        <outline val="0"/>
        <shadow val="0"/>
        <u val="none"/>
        <vertAlign val="baseline"/>
        <sz val="12"/>
        <color rgb="FFC00000"/>
        <name val="Arial Narrow"/>
        <scheme val="none"/>
      </font>
      <protection locked="0" hidden="0"/>
    </dxf>
    <dxf>
      <font>
        <b val="0"/>
        <i val="0"/>
        <strike val="0"/>
        <condense val="0"/>
        <extend val="0"/>
        <outline val="0"/>
        <shadow val="0"/>
        <u val="none"/>
        <vertAlign val="baseline"/>
        <sz val="12"/>
        <color rgb="FFC00000"/>
        <name val="Arial Narrow"/>
        <scheme val="none"/>
      </font>
      <protection locked="0" hidden="0"/>
    </dxf>
    <dxf>
      <font>
        <strike val="0"/>
        <outline val="0"/>
        <shadow val="0"/>
        <u val="none"/>
        <vertAlign val="baseline"/>
        <sz val="12"/>
        <color rgb="FFC00000"/>
        <name val="Arial Narrow"/>
        <scheme val="none"/>
      </font>
      <numFmt numFmtId="30" formatCode="@"/>
      <protection locked="0" hidden="0"/>
    </dxf>
    <dxf>
      <font>
        <strike val="0"/>
        <outline val="0"/>
        <shadow val="0"/>
        <u val="none"/>
        <vertAlign val="baseline"/>
        <sz val="12"/>
        <color rgb="FFC00000"/>
        <name val="Arial Narrow"/>
        <scheme val="none"/>
      </font>
      <numFmt numFmtId="30" formatCode="@"/>
      <protection locked="0" hidden="0"/>
    </dxf>
    <dxf>
      <font>
        <strike val="0"/>
        <outline val="0"/>
        <shadow val="0"/>
        <u val="none"/>
        <vertAlign val="baseline"/>
        <sz val="12"/>
        <color rgb="FFC00000"/>
        <name val="Arial Narrow"/>
        <scheme val="none"/>
      </font>
      <numFmt numFmtId="30" formatCode="@"/>
      <protection locked="0" hidden="0"/>
    </dxf>
    <dxf>
      <font>
        <strike val="0"/>
        <outline val="0"/>
        <shadow val="0"/>
        <u val="none"/>
        <vertAlign val="baseline"/>
        <sz val="12"/>
        <color rgb="FFC00000"/>
        <name val="Arial Narrow"/>
        <scheme val="none"/>
      </font>
      <numFmt numFmtId="30" formatCode="@"/>
      <protection locked="0" hidden="0"/>
    </dxf>
    <dxf>
      <font>
        <b val="0"/>
        <i val="0"/>
        <strike val="0"/>
        <condense val="0"/>
        <extend val="0"/>
        <outline val="0"/>
        <shadow val="0"/>
        <u val="none"/>
        <vertAlign val="baseline"/>
        <sz val="12"/>
        <color rgb="FFC00000"/>
        <name val="Arial Narrow"/>
        <scheme val="none"/>
      </font>
      <numFmt numFmtId="30" formatCode="@"/>
      <protection locked="0" hidden="0"/>
    </dxf>
    <dxf>
      <numFmt numFmtId="30" formatCode="@"/>
      <protection locked="0" hidden="0"/>
    </dxf>
    <dxf>
      <numFmt numFmtId="30" formatCode="@"/>
      <protection locked="0" hidden="0"/>
    </dxf>
    <dxf>
      <numFmt numFmtId="30" formatCode="@"/>
      <protection locked="0" hidden="0"/>
    </dxf>
    <dxf>
      <numFmt numFmtId="30" formatCode="@"/>
      <protection locked="0" hidden="0"/>
    </dxf>
    <dxf>
      <numFmt numFmtId="30" formatCode="@"/>
      <protection locked="0" hidden="0"/>
    </dxf>
    <dxf>
      <numFmt numFmtId="30" formatCode="@"/>
      <protection locked="0" hidden="0"/>
    </dxf>
    <dxf>
      <numFmt numFmtId="30" formatCode="@"/>
      <protection locked="0" hidden="0"/>
    </dxf>
    <dxf>
      <numFmt numFmtId="30" formatCode="@"/>
      <protection locked="0" hidden="0"/>
    </dxf>
    <dxf>
      <numFmt numFmtId="30" formatCode="@"/>
      <protection locked="0" hidden="0"/>
    </dxf>
    <dxf>
      <numFmt numFmtId="30" formatCode="@"/>
      <protection locked="0" hidden="0"/>
    </dxf>
    <dxf>
      <numFmt numFmtId="30" formatCode="@"/>
      <protection locked="0" hidden="0"/>
    </dxf>
    <dxf>
      <numFmt numFmtId="30" formatCode="@"/>
      <protection locked="0" hidden="0"/>
    </dxf>
    <dxf>
      <numFmt numFmtId="30" formatCode="@"/>
      <protection locked="0" hidden="0"/>
    </dxf>
    <dxf>
      <numFmt numFmtId="30" formatCode="@"/>
      <protection locked="0" hidden="0"/>
    </dxf>
    <dxf>
      <numFmt numFmtId="30" formatCode="@"/>
      <protection locked="0" hidden="0"/>
    </dxf>
    <dxf>
      <numFmt numFmtId="30" formatCode="@"/>
      <protection locked="0" hidden="0"/>
    </dxf>
    <dxf>
      <numFmt numFmtId="30" formatCode="@"/>
      <protection locked="0" hidden="0"/>
    </dxf>
    <dxf>
      <numFmt numFmtId="30" formatCode="@"/>
      <protection locked="0" hidden="0"/>
    </dxf>
    <dxf>
      <numFmt numFmtId="30" formatCode="@"/>
      <protection locked="0" hidden="0"/>
    </dxf>
    <dxf>
      <numFmt numFmtId="30" formatCode="@"/>
      <protection locked="0" hidden="0"/>
    </dxf>
    <dxf>
      <numFmt numFmtId="30" formatCode="@"/>
      <protection locked="0" hidden="0"/>
    </dxf>
    <dxf>
      <protection locked="0" hidden="0"/>
    </dxf>
    <dxf>
      <protection locked="0" hidden="0"/>
    </dxf>
    <dxf>
      <protection locked="0" hidden="0"/>
    </dxf>
    <dxf>
      <protection locked="0" hidden="0"/>
    </dxf>
    <dxf>
      <protection locked="0" hidden="0"/>
    </dxf>
    <dxf>
      <numFmt numFmtId="30" formatCode="@"/>
      <alignment horizontal="right" vertical="bottom" textRotation="0" wrapText="0" indent="0" justifyLastLine="0" shrinkToFit="0" readingOrder="0"/>
      <protection locked="0" hidden="0"/>
    </dxf>
    <dxf>
      <protection locked="0" hidden="0"/>
    </dxf>
    <dxf>
      <numFmt numFmtId="166" formatCode="mm/dd/yyyy\ hh:mm:ss"/>
      <protection locked="0" hidden="0"/>
    </dxf>
    <dxf>
      <numFmt numFmtId="164" formatCode="&quot;$&quot;#,##0.00"/>
      <protection locked="0" hidden="0"/>
    </dxf>
    <dxf>
      <font>
        <b/>
        <i val="0"/>
        <strike val="0"/>
        <condense val="0"/>
        <extend val="0"/>
        <outline val="0"/>
        <shadow val="0"/>
        <u val="none"/>
        <vertAlign val="baseline"/>
        <sz val="12"/>
        <color rgb="FF0000FF"/>
        <name val="Arial Narrow"/>
        <scheme val="none"/>
      </font>
      <numFmt numFmtId="30" formatCode="@"/>
      <alignment horizontal="left" vertical="bottom" textRotation="0" wrapText="0" indent="0" justifyLastLine="0" shrinkToFit="0" readingOrder="0"/>
      <protection locked="0" hidden="0"/>
    </dxf>
    <dxf>
      <font>
        <b/>
        <i val="0"/>
        <strike val="0"/>
        <condense val="0"/>
        <extend val="0"/>
        <outline val="0"/>
        <shadow val="0"/>
        <u val="none"/>
        <vertAlign val="baseline"/>
        <sz val="11"/>
        <color rgb="FF007A37"/>
        <name val="Times New Roman"/>
        <family val="1"/>
        <scheme val="none"/>
      </font>
      <numFmt numFmtId="168" formatCode="_(&quot;$&quot;* #,##0_);_(&quot;$&quot;* \(#,##0\);_(&quot;$&quot;* &quot;-&quot;??_);_(@_)"/>
      <fill>
        <patternFill patternType="solid">
          <fgColor indexed="64"/>
          <bgColor theme="4" tint="0.79998168889431442"/>
        </patternFill>
      </fill>
      <border outline="0">
        <left style="medium">
          <color indexed="64"/>
        </left>
      </border>
      <protection locked="1" hidden="0"/>
    </dxf>
    <dxf>
      <font>
        <b/>
        <i val="0"/>
        <strike val="0"/>
        <condense val="0"/>
        <extend val="0"/>
        <outline val="0"/>
        <shadow val="0"/>
        <u val="none"/>
        <vertAlign val="baseline"/>
        <sz val="12"/>
        <color theme="1"/>
        <name val="Times New Roman"/>
        <scheme val="none"/>
      </font>
      <numFmt numFmtId="168" formatCode="_(&quot;$&quot;* #,##0_);_(&quot;$&quot;* \(#,##0\);_(&quot;$&quot;* &quot;-&quot;??_);_(@_)"/>
      <fill>
        <patternFill patternType="solid">
          <fgColor indexed="64"/>
          <bgColor theme="4" tint="0.59999389629810485"/>
        </patternFill>
      </fill>
      <border diagonalUp="0" diagonalDown="0" outline="0">
        <left style="medium">
          <color indexed="64"/>
        </left>
        <right style="medium">
          <color indexed="64"/>
        </right>
        <top style="thin">
          <color auto="1"/>
        </top>
        <bottom style="thin">
          <color auto="1"/>
        </bottom>
      </border>
      <protection locked="0" hidden="0"/>
    </dxf>
    <dxf>
      <font>
        <b val="0"/>
        <i val="0"/>
        <strike val="0"/>
        <condense val="0"/>
        <extend val="0"/>
        <outline val="0"/>
        <shadow val="0"/>
        <u val="none"/>
        <vertAlign val="baseline"/>
        <sz val="11"/>
        <color theme="1"/>
        <name val="Times New Roman"/>
        <scheme val="none"/>
      </font>
      <numFmt numFmtId="168" formatCode="_(&quot;$&quot;* #,##0_);_(&quot;$&quot;* \(#,##0\);_(&quot;$&quot;* &quot;-&quot;??_);_(@_)"/>
      <fill>
        <patternFill patternType="solid">
          <fgColor indexed="64"/>
          <bgColor theme="4" tint="0.79998168889431442"/>
        </patternFill>
      </fill>
      <border diagonalUp="0" diagonalDown="0" outline="0">
        <left style="double">
          <color auto="1"/>
        </left>
        <right style="medium">
          <color indexed="64"/>
        </right>
        <top style="thin">
          <color auto="1"/>
        </top>
        <bottom style="thin">
          <color auto="1"/>
        </bottom>
      </border>
      <protection locked="1" hidden="0"/>
    </dxf>
    <dxf>
      <font>
        <b val="0"/>
        <i val="0"/>
        <strike val="0"/>
        <condense val="0"/>
        <extend val="0"/>
        <outline val="0"/>
        <shadow val="0"/>
        <u val="none"/>
        <vertAlign val="baseline"/>
        <sz val="12"/>
        <color auto="1"/>
        <name val="Times New Roman"/>
        <scheme val="none"/>
      </font>
      <numFmt numFmtId="30" formatCode="@"/>
      <fill>
        <patternFill patternType="solid">
          <fgColor indexed="64"/>
          <bgColor theme="4" tint="0.39997558519241921"/>
        </patternFill>
      </fill>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2"/>
        <color theme="1"/>
        <name val="Times New Roman"/>
        <scheme val="none"/>
      </font>
      <numFmt numFmtId="13" formatCode="0%"/>
      <fill>
        <patternFill patternType="solid">
          <fgColor indexed="64"/>
          <bgColor theme="2" tint="-0.249977111117893"/>
        </patternFill>
      </fill>
      <alignment horizontal="center" vertical="bottom" textRotation="0" wrapText="1" indent="0" justifyLastLine="0" shrinkToFit="0" readingOrder="0"/>
      <border diagonalUp="0" diagonalDown="0" outline="0">
        <left style="thin">
          <color auto="1"/>
        </left>
        <right style="thin">
          <color auto="1"/>
        </right>
        <top/>
        <bottom/>
      </border>
    </dxf>
    <dxf>
      <font>
        <b/>
        <i val="0"/>
        <strike val="0"/>
        <condense val="0"/>
        <extend val="0"/>
        <outline val="0"/>
        <shadow val="0"/>
        <u val="none"/>
        <vertAlign val="baseline"/>
        <sz val="11"/>
        <color rgb="FF007A37"/>
        <name val="Times New Roman"/>
        <family val="1"/>
        <scheme val="none"/>
      </font>
      <numFmt numFmtId="168" formatCode="_(&quot;$&quot;* #,##0_);_(&quot;$&quot;* \(#,##0\);_(&quot;$&quot;* &quot;-&quot;??_);_(@_)"/>
      <fill>
        <patternFill patternType="solid">
          <fgColor indexed="64"/>
          <bgColor theme="4" tint="0.79998168889431442"/>
        </patternFill>
      </fill>
      <border outline="0">
        <left style="medium">
          <color indexed="64"/>
        </left>
      </border>
      <protection locked="1" hidden="0"/>
    </dxf>
    <dxf>
      <font>
        <b/>
        <i val="0"/>
        <strike val="0"/>
        <condense val="0"/>
        <extend val="0"/>
        <outline val="0"/>
        <shadow val="0"/>
        <u val="none"/>
        <vertAlign val="baseline"/>
        <sz val="12"/>
        <color theme="1"/>
        <name val="Times New Roman"/>
        <scheme val="none"/>
      </font>
      <numFmt numFmtId="168" formatCode="_(&quot;$&quot;* #,##0_);_(&quot;$&quot;* \(#,##0\);_(&quot;$&quot;* &quot;-&quot;??_);_(@_)"/>
      <fill>
        <patternFill patternType="solid">
          <fgColor indexed="64"/>
          <bgColor theme="4" tint="0.59999389629810485"/>
        </patternFill>
      </fill>
      <border diagonalUp="0" diagonalDown="0" outline="0">
        <left style="medium">
          <color indexed="64"/>
        </left>
        <right style="medium">
          <color indexed="64"/>
        </right>
        <top style="thin">
          <color auto="1"/>
        </top>
        <bottom style="thin">
          <color auto="1"/>
        </bottom>
      </border>
      <protection locked="0" hidden="0"/>
    </dxf>
    <dxf>
      <font>
        <b val="0"/>
        <i val="0"/>
        <strike val="0"/>
        <condense val="0"/>
        <extend val="0"/>
        <outline val="0"/>
        <shadow val="0"/>
        <u val="none"/>
        <vertAlign val="baseline"/>
        <sz val="11"/>
        <color theme="1"/>
        <name val="Times New Roman"/>
        <scheme val="none"/>
      </font>
      <numFmt numFmtId="168" formatCode="_(&quot;$&quot;* #,##0_);_(&quot;$&quot;* \(#,##0\);_(&quot;$&quot;* &quot;-&quot;??_);_(@_)"/>
      <fill>
        <patternFill patternType="solid">
          <fgColor indexed="64"/>
          <bgColor theme="4" tint="0.79998168889431442"/>
        </patternFill>
      </fill>
      <border diagonalUp="0" diagonalDown="0" outline="0">
        <left style="double">
          <color auto="1"/>
        </left>
        <right style="medium">
          <color indexed="64"/>
        </right>
        <top style="thin">
          <color auto="1"/>
        </top>
        <bottom style="thin">
          <color auto="1"/>
        </bottom>
      </border>
      <protection locked="1" hidden="0"/>
    </dxf>
    <dxf>
      <font>
        <b val="0"/>
        <i val="0"/>
        <strike val="0"/>
        <condense val="0"/>
        <extend val="0"/>
        <outline val="0"/>
        <shadow val="0"/>
        <u val="none"/>
        <vertAlign val="baseline"/>
        <sz val="12"/>
        <color auto="1"/>
        <name val="Times New Roman"/>
        <scheme val="none"/>
      </font>
      <numFmt numFmtId="30" formatCode="@"/>
      <fill>
        <patternFill patternType="solid">
          <fgColor indexed="64"/>
          <bgColor theme="4" tint="0.39997558519241921"/>
        </patternFill>
      </fill>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2"/>
        <color theme="1"/>
        <name val="Times New Roman"/>
        <scheme val="none"/>
      </font>
      <numFmt numFmtId="13" formatCode="0%"/>
      <fill>
        <patternFill patternType="solid">
          <fgColor indexed="64"/>
          <bgColor theme="2" tint="-0.249977111117893"/>
        </patternFill>
      </fill>
      <alignment horizontal="center" vertical="bottom" textRotation="0" wrapText="1" indent="0" justifyLastLine="0" shrinkToFit="0" readingOrder="0"/>
      <border diagonalUp="0" diagonalDown="0" outline="0">
        <left style="thin">
          <color auto="1"/>
        </left>
        <right style="thin">
          <color auto="1"/>
        </right>
        <top/>
        <bottom/>
      </border>
    </dxf>
    <dxf>
      <font>
        <b/>
        <i val="0"/>
        <strike val="0"/>
        <condense val="0"/>
        <extend val="0"/>
        <outline val="0"/>
        <shadow val="0"/>
        <u val="none"/>
        <vertAlign val="baseline"/>
        <sz val="11"/>
        <color rgb="FF007A37"/>
        <name val="Times New Roman"/>
        <family val="1"/>
        <scheme val="none"/>
      </font>
      <numFmt numFmtId="168" formatCode="_(&quot;$&quot;* #,##0_);_(&quot;$&quot;* \(#,##0\);_(&quot;$&quot;* &quot;-&quot;??_);_(@_)"/>
      <fill>
        <patternFill patternType="solid">
          <fgColor indexed="64"/>
          <bgColor theme="4" tint="0.79998168889431442"/>
        </patternFill>
      </fill>
      <border outline="0">
        <left style="medium">
          <color indexed="64"/>
        </left>
      </border>
      <protection locked="1" hidden="0"/>
    </dxf>
    <dxf>
      <font>
        <b/>
        <i val="0"/>
        <strike val="0"/>
        <condense val="0"/>
        <extend val="0"/>
        <outline val="0"/>
        <shadow val="0"/>
        <u val="none"/>
        <vertAlign val="baseline"/>
        <sz val="12"/>
        <color theme="1"/>
        <name val="Times New Roman"/>
        <scheme val="none"/>
      </font>
      <numFmt numFmtId="168" formatCode="_(&quot;$&quot;* #,##0_);_(&quot;$&quot;* \(#,##0\);_(&quot;$&quot;* &quot;-&quot;??_);_(@_)"/>
      <fill>
        <patternFill patternType="solid">
          <fgColor indexed="64"/>
          <bgColor theme="4" tint="0.59999389629810485"/>
        </patternFill>
      </fill>
      <border diagonalUp="0" diagonalDown="0" outline="0">
        <left style="medium">
          <color indexed="64"/>
        </left>
        <right style="medium">
          <color indexed="64"/>
        </right>
        <top style="thin">
          <color auto="1"/>
        </top>
        <bottom style="thin">
          <color auto="1"/>
        </bottom>
      </border>
      <protection locked="0" hidden="0"/>
    </dxf>
    <dxf>
      <font>
        <b val="0"/>
        <i val="0"/>
        <strike val="0"/>
        <condense val="0"/>
        <extend val="0"/>
        <outline val="0"/>
        <shadow val="0"/>
        <u val="none"/>
        <vertAlign val="baseline"/>
        <sz val="11"/>
        <color theme="1"/>
        <name val="Times New Roman"/>
        <scheme val="none"/>
      </font>
      <numFmt numFmtId="168" formatCode="_(&quot;$&quot;* #,##0_);_(&quot;$&quot;* \(#,##0\);_(&quot;$&quot;* &quot;-&quot;??_);_(@_)"/>
      <fill>
        <patternFill patternType="solid">
          <fgColor indexed="64"/>
          <bgColor theme="4" tint="0.79998168889431442"/>
        </patternFill>
      </fill>
      <border diagonalUp="0" diagonalDown="0" outline="0">
        <left style="double">
          <color auto="1"/>
        </left>
        <right style="medium">
          <color indexed="64"/>
        </right>
        <top style="thin">
          <color auto="1"/>
        </top>
        <bottom style="thin">
          <color auto="1"/>
        </bottom>
      </border>
      <protection locked="1" hidden="0"/>
    </dxf>
    <dxf>
      <font>
        <b val="0"/>
        <i val="0"/>
        <strike val="0"/>
        <condense val="0"/>
        <extend val="0"/>
        <outline val="0"/>
        <shadow val="0"/>
        <u val="none"/>
        <vertAlign val="baseline"/>
        <sz val="12"/>
        <color auto="1"/>
        <name val="Times New Roman"/>
        <scheme val="none"/>
      </font>
      <numFmt numFmtId="30" formatCode="@"/>
      <fill>
        <patternFill patternType="solid">
          <fgColor indexed="64"/>
          <bgColor theme="4" tint="0.39997558519241921"/>
        </patternFill>
      </fill>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2"/>
        <color theme="1"/>
        <name val="Times New Roman"/>
        <scheme val="none"/>
      </font>
      <numFmt numFmtId="13" formatCode="0%"/>
      <fill>
        <patternFill patternType="solid">
          <fgColor indexed="64"/>
          <bgColor theme="2" tint="-0.249977111117893"/>
        </patternFill>
      </fill>
      <alignment horizontal="center" vertical="bottom" textRotation="0" wrapText="1" indent="0" justifyLastLine="0" shrinkToFit="0" readingOrder="0"/>
      <border diagonalUp="0" diagonalDown="0" outline="0">
        <left style="thin">
          <color auto="1"/>
        </left>
        <right style="thin">
          <color auto="1"/>
        </right>
        <top/>
        <bottom/>
      </border>
    </dxf>
    <dxf>
      <font>
        <b/>
        <i val="0"/>
        <strike val="0"/>
        <condense val="0"/>
        <extend val="0"/>
        <outline val="0"/>
        <shadow val="0"/>
        <u val="none"/>
        <vertAlign val="baseline"/>
        <sz val="11"/>
        <color rgb="FF007A37"/>
        <name val="Times New Roman"/>
        <family val="1"/>
        <scheme val="none"/>
      </font>
      <numFmt numFmtId="168" formatCode="_(&quot;$&quot;* #,##0_);_(&quot;$&quot;* \(#,##0\);_(&quot;$&quot;* &quot;-&quot;??_);_(@_)"/>
      <fill>
        <patternFill patternType="solid">
          <fgColor indexed="64"/>
          <bgColor theme="4" tint="0.79998168889431442"/>
        </patternFill>
      </fill>
      <border outline="0">
        <left style="medium">
          <color indexed="64"/>
        </left>
      </border>
      <protection locked="1" hidden="0"/>
    </dxf>
    <dxf>
      <font>
        <b/>
        <i val="0"/>
        <strike val="0"/>
        <condense val="0"/>
        <extend val="0"/>
        <outline val="0"/>
        <shadow val="0"/>
        <u val="none"/>
        <vertAlign val="baseline"/>
        <sz val="12"/>
        <color theme="1"/>
        <name val="Times New Roman"/>
        <scheme val="none"/>
      </font>
      <numFmt numFmtId="168" formatCode="_(&quot;$&quot;* #,##0_);_(&quot;$&quot;* \(#,##0\);_(&quot;$&quot;* &quot;-&quot;??_);_(@_)"/>
      <fill>
        <patternFill patternType="solid">
          <fgColor indexed="64"/>
          <bgColor theme="4" tint="0.59999389629810485"/>
        </patternFill>
      </fill>
      <border diagonalUp="0" diagonalDown="0" outline="0">
        <left style="medium">
          <color indexed="64"/>
        </left>
        <right style="medium">
          <color indexed="64"/>
        </right>
        <top style="thin">
          <color auto="1"/>
        </top>
        <bottom style="thin">
          <color auto="1"/>
        </bottom>
      </border>
      <protection locked="0" hidden="0"/>
    </dxf>
    <dxf>
      <font>
        <b val="0"/>
        <i val="0"/>
        <strike val="0"/>
        <condense val="0"/>
        <extend val="0"/>
        <outline val="0"/>
        <shadow val="0"/>
        <u val="none"/>
        <vertAlign val="baseline"/>
        <sz val="11"/>
        <color theme="1"/>
        <name val="Times New Roman"/>
        <scheme val="none"/>
      </font>
      <numFmt numFmtId="168" formatCode="_(&quot;$&quot;* #,##0_);_(&quot;$&quot;* \(#,##0\);_(&quot;$&quot;* &quot;-&quot;??_);_(@_)"/>
      <fill>
        <patternFill patternType="solid">
          <fgColor indexed="64"/>
          <bgColor theme="4" tint="0.79998168889431442"/>
        </patternFill>
      </fill>
      <border diagonalUp="0" diagonalDown="0" outline="0">
        <left style="double">
          <color auto="1"/>
        </left>
        <right style="medium">
          <color indexed="64"/>
        </right>
        <top style="thin">
          <color auto="1"/>
        </top>
        <bottom style="thin">
          <color auto="1"/>
        </bottom>
      </border>
      <protection locked="1" hidden="0"/>
    </dxf>
    <dxf>
      <font>
        <b val="0"/>
        <i val="0"/>
        <strike val="0"/>
        <condense val="0"/>
        <extend val="0"/>
        <outline val="0"/>
        <shadow val="0"/>
        <u val="none"/>
        <vertAlign val="baseline"/>
        <sz val="12"/>
        <color auto="1"/>
        <name val="Times New Roman"/>
        <scheme val="none"/>
      </font>
      <numFmt numFmtId="30" formatCode="@"/>
      <fill>
        <patternFill patternType="solid">
          <fgColor indexed="64"/>
          <bgColor theme="4" tint="0.39997558519241921"/>
        </patternFill>
      </fill>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2"/>
        <color theme="1"/>
        <name val="Times New Roman"/>
        <scheme val="none"/>
      </font>
      <numFmt numFmtId="13" formatCode="0%"/>
      <fill>
        <patternFill patternType="solid">
          <fgColor indexed="64"/>
          <bgColor theme="4" tint="0.39997558519241921"/>
        </patternFill>
      </fill>
      <alignment horizontal="center" vertical="bottom"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theme="2" tint="-0.249977111117893"/>
        <name val="Arial Narrow"/>
        <family val="2"/>
        <scheme val="none"/>
      </font>
      <fill>
        <patternFill patternType="solid">
          <fgColor indexed="64"/>
          <bgColor theme="4" tint="0.59999389629810485"/>
        </patternFill>
      </fill>
    </dxf>
    <dxf>
      <font>
        <strike val="0"/>
        <outline val="0"/>
        <shadow val="0"/>
        <u val="none"/>
        <vertAlign val="baseline"/>
        <sz val="12"/>
        <color theme="2" tint="-0.249977111117893"/>
      </font>
      <numFmt numFmtId="167" formatCode="_(* #,##0_);_(* \(#,##0\);_(* &quot;-&quot;??_);_(@_)"/>
      <fill>
        <patternFill patternType="solid">
          <fgColor indexed="64"/>
          <bgColor theme="4" tint="0.59999389629810485"/>
        </patternFill>
      </fill>
    </dxf>
    <dxf>
      <font>
        <b/>
        <i val="0"/>
        <strike val="0"/>
        <condense val="0"/>
        <extend val="0"/>
        <outline val="0"/>
        <shadow val="0"/>
        <u val="none"/>
        <vertAlign val="baseline"/>
        <sz val="12"/>
        <color auto="1"/>
        <name val="Times New Roman"/>
        <family val="1"/>
        <scheme val="none"/>
      </font>
      <numFmt numFmtId="14" formatCode="0.00%"/>
      <fill>
        <patternFill patternType="solid">
          <fgColor indexed="64"/>
          <bgColor theme="4" tint="0.59999389629810485"/>
        </patternFill>
      </fill>
      <alignment horizontal="center" vertical="center" textRotation="0" wrapText="0" indent="0" justifyLastLine="0" shrinkToFit="0" readingOrder="0"/>
      <border diagonalUp="0" diagonalDown="0" outline="0">
        <left style="thin">
          <color auto="1"/>
        </left>
        <right/>
        <top style="double">
          <color theme="2" tint="-0.89992980742820516"/>
        </top>
        <bottom/>
      </border>
    </dxf>
    <dxf>
      <font>
        <b/>
        <i val="0"/>
        <strike val="0"/>
        <condense val="0"/>
        <extend val="0"/>
        <outline val="0"/>
        <shadow val="0"/>
        <u val="none"/>
        <vertAlign val="baseline"/>
        <sz val="12"/>
        <color auto="1"/>
        <name val="Times New Roman"/>
        <scheme val="none"/>
      </font>
      <numFmt numFmtId="14" formatCode="0.00%"/>
      <fill>
        <patternFill patternType="solid">
          <fgColor indexed="64"/>
          <bgColor theme="4" tint="0.59999389629810485"/>
        </patternFill>
      </fill>
      <alignment horizontal="center" vertical="center" textRotation="0" wrapText="0" indent="0" justifyLastLine="0" shrinkToFit="0" readingOrder="0"/>
      <border diagonalUp="0" diagonalDown="0" outline="0">
        <left style="thin">
          <color auto="1"/>
        </left>
        <right/>
        <top style="thin">
          <color auto="1"/>
        </top>
        <bottom style="thin">
          <color auto="1"/>
        </bottom>
      </border>
      <protection locked="1" hidden="0"/>
    </dxf>
    <dxf>
      <font>
        <b/>
        <i val="0"/>
        <strike val="0"/>
        <condense val="0"/>
        <extend val="0"/>
        <outline val="0"/>
        <shadow val="0"/>
        <u val="none"/>
        <vertAlign val="baseline"/>
        <sz val="12"/>
        <color auto="1"/>
        <name val="Times New Roman"/>
        <family val="1"/>
        <scheme val="none"/>
      </font>
      <numFmt numFmtId="34" formatCode="_(&quot;$&quot;* #,##0.00_);_(&quot;$&quot;* \(#,##0.00\);_(&quot;$&quot;* &quot;-&quot;??_);_(@_)"/>
      <fill>
        <patternFill patternType="solid">
          <fgColor indexed="64"/>
          <bgColor theme="4" tint="0.59999389629810485"/>
        </patternFill>
      </fill>
      <border diagonalUp="0" diagonalDown="0" outline="0">
        <left/>
        <right style="thin">
          <color auto="1"/>
        </right>
        <top style="double">
          <color theme="2" tint="-0.89992980742820516"/>
        </top>
        <bottom/>
      </border>
    </dxf>
    <dxf>
      <font>
        <b/>
        <i val="0"/>
        <strike val="0"/>
        <condense val="0"/>
        <extend val="0"/>
        <outline val="0"/>
        <shadow val="0"/>
        <u val="none"/>
        <vertAlign val="baseline"/>
        <sz val="12"/>
        <color auto="1"/>
        <name val="Times New Roman"/>
        <scheme val="none"/>
      </font>
      <fill>
        <patternFill patternType="solid">
          <fgColor indexed="64"/>
          <bgColor theme="4" tint="0.59999389629810485"/>
        </patternFill>
      </fill>
      <protection locked="1" hidden="0"/>
    </dxf>
    <dxf>
      <font>
        <b/>
        <i val="0"/>
        <strike val="0"/>
        <condense val="0"/>
        <extend val="0"/>
        <outline val="0"/>
        <shadow val="0"/>
        <u val="none"/>
        <vertAlign val="baseline"/>
        <sz val="12"/>
        <color auto="1"/>
        <name val="Times New Roman"/>
        <family val="1"/>
        <scheme val="none"/>
      </font>
      <numFmt numFmtId="14" formatCode="0.00%"/>
      <fill>
        <patternFill patternType="solid">
          <fgColor indexed="64"/>
          <bgColor theme="4" tint="0.59999389629810485"/>
        </patternFill>
      </fill>
      <alignment horizontal="center" vertical="center" textRotation="0" wrapText="0" indent="0" justifyLastLine="0" shrinkToFit="0" readingOrder="0"/>
      <border diagonalUp="0" diagonalDown="0" outline="0">
        <left style="thin">
          <color indexed="64"/>
        </left>
        <right style="thin">
          <color indexed="64"/>
        </right>
        <top style="double">
          <color theme="2" tint="-0.89992980742820516"/>
        </top>
        <bottom/>
      </border>
    </dxf>
    <dxf>
      <font>
        <b/>
        <i val="0"/>
        <strike val="0"/>
        <condense val="0"/>
        <extend val="0"/>
        <outline val="0"/>
        <shadow val="0"/>
        <u val="none"/>
        <vertAlign val="baseline"/>
        <sz val="12"/>
        <color auto="1"/>
        <name val="Times New Roman"/>
        <scheme val="none"/>
      </font>
      <numFmt numFmtId="167" formatCode="_(* #,##0_);_(* \(#,##0\);_(* &quot;-&quot;??_);_(@_)"/>
      <fill>
        <patternFill patternType="solid">
          <fgColor indexed="64"/>
          <bgColor theme="4" tint="0.59999389629810485"/>
        </patternFill>
      </fill>
      <alignment horizontal="left" vertical="center" textRotation="0" wrapText="0" indent="0" justifyLastLine="0" shrinkToFit="0" readingOrder="0"/>
      <protection locked="1" hidden="0"/>
    </dxf>
    <dxf>
      <font>
        <b/>
        <i val="0"/>
        <strike val="0"/>
        <condense val="0"/>
        <extend val="0"/>
        <outline val="0"/>
        <shadow val="0"/>
        <u val="none"/>
        <vertAlign val="baseline"/>
        <sz val="12"/>
        <color auto="1"/>
        <name val="Times New Roman"/>
        <family val="1"/>
        <scheme val="none"/>
      </font>
      <numFmt numFmtId="34" formatCode="_(&quot;$&quot;* #,##0.00_);_(&quot;$&quot;* \(#,##0.00\);_(&quot;$&quot;* &quot;-&quot;??_);_(@_)"/>
      <fill>
        <patternFill patternType="solid">
          <fgColor indexed="64"/>
          <bgColor theme="4" tint="0.59999389629810485"/>
        </patternFill>
      </fill>
      <alignment horizontal="center" vertical="center" textRotation="0" wrapText="0" indent="0" justifyLastLine="0" shrinkToFit="0" readingOrder="0"/>
      <border diagonalUp="0" diagonalDown="0" outline="0">
        <left style="thin">
          <color indexed="64"/>
        </left>
        <right style="thin">
          <color indexed="64"/>
        </right>
        <top style="double">
          <color theme="2" tint="-0.89992980742820516"/>
        </top>
        <bottom/>
      </border>
    </dxf>
    <dxf>
      <font>
        <b/>
        <i val="0"/>
        <strike val="0"/>
        <condense val="0"/>
        <extend val="0"/>
        <outline val="0"/>
        <shadow val="0"/>
        <u val="none"/>
        <vertAlign val="baseline"/>
        <sz val="12"/>
        <color auto="1"/>
        <name val="Times New Roman"/>
        <scheme val="none"/>
      </font>
      <numFmt numFmtId="167" formatCode="_(* #,##0_);_(* \(#,##0\);_(* &quot;-&quot;??_);_(@_)"/>
      <fill>
        <patternFill patternType="solid">
          <fgColor indexed="64"/>
          <bgColor theme="4" tint="0.59999389629810485"/>
        </patternFill>
      </fill>
      <alignment horizontal="left" vertical="center" textRotation="0" wrapText="0" indent="0" justifyLastLine="0" shrinkToFit="0" readingOrder="0"/>
      <protection locked="1" hidden="0"/>
    </dxf>
    <dxf>
      <font>
        <b/>
        <i val="0"/>
        <strike val="0"/>
        <condense val="0"/>
        <extend val="0"/>
        <outline val="0"/>
        <shadow val="0"/>
        <u val="none"/>
        <vertAlign val="baseline"/>
        <sz val="12"/>
        <color auto="1"/>
        <name val="Times New Roman"/>
        <family val="1"/>
        <scheme val="none"/>
      </font>
      <numFmt numFmtId="14" formatCode="0.00%"/>
      <fill>
        <patternFill patternType="solid">
          <fgColor indexed="64"/>
          <bgColor theme="4" tint="0.59999389629810485"/>
        </patternFill>
      </fill>
      <alignment horizontal="center" vertical="center" textRotation="0" wrapText="0" indent="0" justifyLastLine="0" shrinkToFit="0" readingOrder="0"/>
      <border diagonalUp="0" diagonalDown="0" outline="0">
        <left style="thin">
          <color indexed="64"/>
        </left>
        <right style="thin">
          <color indexed="64"/>
        </right>
        <top style="double">
          <color theme="2" tint="-0.89992980742820516"/>
        </top>
        <bottom/>
      </border>
    </dxf>
    <dxf>
      <font>
        <b/>
        <i val="0"/>
        <strike val="0"/>
        <condense val="0"/>
        <extend val="0"/>
        <outline val="0"/>
        <shadow val="0"/>
        <u val="none"/>
        <vertAlign val="baseline"/>
        <sz val="12"/>
        <color auto="1"/>
        <name val="Times New Roman"/>
        <scheme val="none"/>
      </font>
      <numFmt numFmtId="167" formatCode="_(* #,##0_);_(* \(#,##0\);_(* &quot;-&quot;??_);_(@_)"/>
      <fill>
        <patternFill patternType="solid">
          <fgColor indexed="64"/>
          <bgColor theme="4" tint="0.59999389629810485"/>
        </patternFill>
      </fill>
      <alignment horizontal="left" vertical="center" textRotation="0" wrapText="0" indent="0" justifyLastLine="0" shrinkToFit="0" readingOrder="0"/>
      <protection locked="1" hidden="0"/>
    </dxf>
    <dxf>
      <font>
        <b/>
        <i val="0"/>
        <strike val="0"/>
        <condense val="0"/>
        <extend val="0"/>
        <outline val="0"/>
        <shadow val="0"/>
        <u val="none"/>
        <vertAlign val="baseline"/>
        <sz val="12"/>
        <color auto="1"/>
        <name val="Times New Roman"/>
        <family val="1"/>
        <scheme val="none"/>
      </font>
      <numFmt numFmtId="34" formatCode="_(&quot;$&quot;* #,##0.00_);_(&quot;$&quot;* \(#,##0.00\);_(&quot;$&quot;* &quot;-&quot;??_);_(@_)"/>
      <fill>
        <patternFill patternType="solid">
          <fgColor indexed="64"/>
          <bgColor theme="4" tint="0.59999389629810485"/>
        </patternFill>
      </fill>
      <alignment horizontal="center" vertical="center" textRotation="0" wrapText="0" indent="0" justifyLastLine="0" shrinkToFit="0" readingOrder="0"/>
      <border diagonalUp="0" diagonalDown="0" outline="0">
        <left style="thin">
          <color indexed="64"/>
        </left>
        <right style="thin">
          <color indexed="64"/>
        </right>
        <top style="double">
          <color theme="2" tint="-0.89992980742820516"/>
        </top>
        <bottom/>
      </border>
    </dxf>
    <dxf>
      <font>
        <b/>
        <i val="0"/>
        <strike val="0"/>
        <condense val="0"/>
        <extend val="0"/>
        <outline val="0"/>
        <shadow val="0"/>
        <u val="none"/>
        <vertAlign val="baseline"/>
        <sz val="12"/>
        <color auto="1"/>
        <name val="Times New Roman"/>
        <scheme val="none"/>
      </font>
      <numFmt numFmtId="167" formatCode="_(* #,##0_);_(* \(#,##0\);_(* &quot;-&quot;??_);_(@_)"/>
      <fill>
        <patternFill patternType="solid">
          <fgColor indexed="64"/>
          <bgColor theme="4" tint="0.59999389629810485"/>
        </patternFill>
      </fill>
      <alignment horizontal="left" vertical="center" textRotation="0" wrapText="0" indent="0" justifyLastLine="0" shrinkToFit="0" readingOrder="0"/>
      <protection locked="1" hidden="0"/>
    </dxf>
    <dxf>
      <font>
        <b/>
        <i val="0"/>
        <strike val="0"/>
        <condense val="0"/>
        <extend val="0"/>
        <outline val="0"/>
        <shadow val="0"/>
        <u val="none"/>
        <vertAlign val="baseline"/>
        <sz val="12"/>
        <color auto="1"/>
        <name val="Times New Roman"/>
        <family val="1"/>
        <scheme val="none"/>
      </font>
      <numFmt numFmtId="167" formatCode="_(* #,##0_);_(* \(#,##0\);_(* &quot;-&quot;??_);_(@_)"/>
      <fill>
        <patternFill patternType="solid">
          <fgColor indexed="64"/>
          <bgColor theme="4" tint="0.59999389629810485"/>
        </patternFill>
      </fill>
      <alignment horizontal="center" vertical="center" textRotation="0" wrapText="0" indent="0" justifyLastLine="0" shrinkToFit="0" readingOrder="0"/>
      <border diagonalUp="0" diagonalDown="0" outline="0">
        <left/>
        <right/>
        <top style="double">
          <color theme="2" tint="-0.89992980742820516"/>
        </top>
        <bottom/>
      </border>
    </dxf>
    <dxf>
      <font>
        <b/>
        <i val="0"/>
        <strike val="0"/>
        <condense val="0"/>
        <extend val="0"/>
        <outline val="0"/>
        <shadow val="0"/>
        <u val="none"/>
        <vertAlign val="baseline"/>
        <sz val="12"/>
        <color auto="1"/>
        <name val="Times New Roman"/>
        <scheme val="none"/>
      </font>
      <numFmt numFmtId="1" formatCode="0"/>
      <fill>
        <patternFill patternType="solid">
          <fgColor indexed="64"/>
          <bgColor theme="4" tint="0.59999389629810485"/>
        </patternFill>
      </fill>
      <alignment horizontal="center" vertical="center" textRotation="0" wrapText="0" indent="0" justifyLastLine="0" shrinkToFit="0" readingOrder="0"/>
      <protection locked="1" hidden="0"/>
    </dxf>
    <dxf>
      <font>
        <b/>
        <i val="0"/>
        <strike val="0"/>
        <condense val="0"/>
        <extend val="0"/>
        <outline val="0"/>
        <shadow val="0"/>
        <u val="none"/>
        <vertAlign val="baseline"/>
        <sz val="12"/>
        <color auto="1"/>
        <name val="Times New Roman"/>
        <family val="1"/>
        <scheme val="none"/>
      </font>
      <numFmt numFmtId="167" formatCode="_(* #,##0_);_(* \(#,##0\);_(* &quot;-&quot;??_);_(@_)"/>
      <fill>
        <patternFill patternType="solid">
          <fgColor indexed="64"/>
          <bgColor theme="4" tint="0.59999389629810485"/>
        </patternFill>
      </fill>
      <alignment horizontal="center" vertical="center" textRotation="0" wrapText="0" indent="0" justifyLastLine="0" shrinkToFit="0" readingOrder="0"/>
      <border diagonalUp="0" diagonalDown="0" outline="0">
        <left/>
        <right/>
        <top style="double">
          <color theme="2" tint="-0.89992980742820516"/>
        </top>
        <bottom/>
      </border>
    </dxf>
    <dxf>
      <font>
        <b/>
        <i val="0"/>
        <strike val="0"/>
        <condense val="0"/>
        <extend val="0"/>
        <outline val="0"/>
        <shadow val="0"/>
        <u val="none"/>
        <vertAlign val="baseline"/>
        <sz val="12"/>
        <color auto="1"/>
        <name val="Times New Roman"/>
        <scheme val="none"/>
      </font>
      <numFmt numFmtId="1" formatCode="0"/>
      <fill>
        <patternFill patternType="solid">
          <fgColor indexed="64"/>
          <bgColor theme="4" tint="0.59999389629810485"/>
        </patternFill>
      </fill>
      <alignment horizontal="center" vertical="center" textRotation="0" wrapText="0" indent="0" justifyLastLine="0" shrinkToFit="0" readingOrder="0"/>
      <protection locked="1" hidden="0"/>
    </dxf>
    <dxf>
      <font>
        <b/>
        <i val="0"/>
        <strike val="0"/>
        <condense val="0"/>
        <extend val="0"/>
        <outline val="0"/>
        <shadow val="0"/>
        <u val="none"/>
        <vertAlign val="baseline"/>
        <sz val="12"/>
        <color auto="1"/>
        <name val="Times New Roman"/>
        <family val="1"/>
        <scheme val="none"/>
      </font>
      <numFmt numFmtId="167" formatCode="_(* #,##0_);_(* \(#,##0\);_(* &quot;-&quot;??_);_(@_)"/>
      <fill>
        <patternFill patternType="solid">
          <fgColor indexed="64"/>
          <bgColor theme="4" tint="0.59999389629810485"/>
        </patternFill>
      </fill>
      <alignment horizontal="center" vertical="center" textRotation="0" wrapText="0" indent="0" justifyLastLine="0" shrinkToFit="0" readingOrder="0"/>
      <border diagonalUp="0" diagonalDown="0" outline="0">
        <left style="thin">
          <color auto="1"/>
        </left>
        <right/>
        <top style="double">
          <color theme="2" tint="-0.89992980742820516"/>
        </top>
        <bottom/>
      </border>
    </dxf>
    <dxf>
      <font>
        <b/>
        <i val="0"/>
        <strike val="0"/>
        <condense val="0"/>
        <extend val="0"/>
        <outline val="0"/>
        <shadow val="0"/>
        <u val="none"/>
        <vertAlign val="baseline"/>
        <sz val="12"/>
        <color auto="1"/>
        <name val="Times New Roman"/>
        <scheme val="none"/>
      </font>
      <numFmt numFmtId="1" formatCode="0"/>
      <fill>
        <patternFill patternType="solid">
          <fgColor indexed="64"/>
          <bgColor theme="4" tint="0.59999389629810485"/>
        </patternFill>
      </fill>
      <alignment horizontal="center" vertical="center" textRotation="0" wrapText="0" indent="0" justifyLastLine="0" shrinkToFit="0" readingOrder="0"/>
      <protection locked="1" hidden="0"/>
    </dxf>
    <dxf>
      <font>
        <b/>
        <i val="0"/>
        <strike val="0"/>
        <condense val="0"/>
        <extend val="0"/>
        <outline val="0"/>
        <shadow val="0"/>
        <u val="none"/>
        <vertAlign val="baseline"/>
        <sz val="12"/>
        <color auto="1"/>
        <name val="Times New Roman"/>
        <family val="1"/>
        <scheme val="none"/>
      </font>
      <numFmt numFmtId="34" formatCode="_(&quot;$&quot;* #,##0.00_);_(&quot;$&quot;* \(#,##0.00\);_(&quot;$&quot;* &quot;-&quot;??_);_(@_)"/>
      <fill>
        <patternFill patternType="solid">
          <fgColor indexed="64"/>
          <bgColor theme="4" tint="0.59999389629810485"/>
        </patternFill>
      </fill>
      <alignment horizontal="left" vertical="center" textRotation="0" wrapText="0" indent="0" justifyLastLine="0" shrinkToFit="0" readingOrder="0"/>
      <border diagonalUp="0" diagonalDown="0" outline="0">
        <left/>
        <right/>
        <top style="double">
          <color theme="2" tint="-0.89992980742820516"/>
        </top>
        <bottom/>
      </border>
    </dxf>
    <dxf>
      <font>
        <b/>
        <i val="0"/>
        <strike val="0"/>
        <condense val="0"/>
        <extend val="0"/>
        <outline val="0"/>
        <shadow val="0"/>
        <u val="none"/>
        <vertAlign val="baseline"/>
        <sz val="12"/>
        <color auto="1"/>
        <name val="Times New Roman"/>
        <scheme val="none"/>
      </font>
      <fill>
        <patternFill patternType="solid">
          <fgColor indexed="64"/>
          <bgColor theme="4" tint="0.59999389629810485"/>
        </patternFill>
      </fill>
      <alignment horizontal="left" vertical="center" textRotation="0" wrapText="0" indent="0" justifyLastLine="0" shrinkToFit="0" readingOrder="0"/>
      <protection locked="1" hidden="0"/>
    </dxf>
    <dxf>
      <font>
        <b/>
        <i val="0"/>
        <strike val="0"/>
        <condense val="0"/>
        <extend val="0"/>
        <outline val="0"/>
        <shadow val="0"/>
        <u val="none"/>
        <vertAlign val="baseline"/>
        <sz val="12"/>
        <color auto="1"/>
        <name val="Times New Roman"/>
        <family val="1"/>
        <scheme val="none"/>
      </font>
      <numFmt numFmtId="34" formatCode="_(&quot;$&quot;* #,##0.00_);_(&quot;$&quot;* \(#,##0.00\);_(&quot;$&quot;* &quot;-&quot;??_);_(@_)"/>
      <fill>
        <patternFill patternType="solid">
          <fgColor indexed="64"/>
          <bgColor theme="4" tint="0.59999389629810485"/>
        </patternFill>
      </fill>
      <alignment horizontal="left" vertical="center" textRotation="0" wrapText="0" indent="0" justifyLastLine="0" shrinkToFit="0" readingOrder="0"/>
      <border diagonalUp="0" diagonalDown="0" outline="0">
        <left/>
        <right/>
        <top style="double">
          <color theme="2" tint="-0.89992980742820516"/>
        </top>
        <bottom/>
      </border>
    </dxf>
    <dxf>
      <font>
        <b/>
        <i val="0"/>
        <strike val="0"/>
        <condense val="0"/>
        <extend val="0"/>
        <outline val="0"/>
        <shadow val="0"/>
        <u val="none"/>
        <vertAlign val="baseline"/>
        <sz val="12"/>
        <color auto="1"/>
        <name val="Times New Roman"/>
        <scheme val="none"/>
      </font>
      <fill>
        <patternFill patternType="solid">
          <fgColor indexed="64"/>
          <bgColor theme="4" tint="0.59999389629810485"/>
        </patternFill>
      </fill>
      <alignment horizontal="left" vertical="center" textRotation="0" wrapText="0" indent="0" justifyLastLine="0" shrinkToFit="0" readingOrder="0"/>
      <protection locked="1" hidden="0"/>
    </dxf>
    <dxf>
      <font>
        <b/>
        <i val="0"/>
        <strike val="0"/>
        <condense val="0"/>
        <extend val="0"/>
        <outline val="0"/>
        <shadow val="0"/>
        <u val="none"/>
        <vertAlign val="baseline"/>
        <sz val="12"/>
        <color auto="1"/>
        <name val="Times New Roman"/>
        <family val="1"/>
        <scheme val="none"/>
      </font>
      <numFmt numFmtId="34" formatCode="_(&quot;$&quot;* #,##0.00_);_(&quot;$&quot;* \(#,##0.00\);_(&quot;$&quot;* &quot;-&quot;??_);_(@_)"/>
      <fill>
        <patternFill patternType="solid">
          <fgColor indexed="64"/>
          <bgColor theme="4" tint="0.59999389629810485"/>
        </patternFill>
      </fill>
      <alignment horizontal="left" vertical="center" textRotation="0" wrapText="0" indent="0" justifyLastLine="0" shrinkToFit="0" readingOrder="0"/>
      <border diagonalUp="0" diagonalDown="0" outline="0">
        <left/>
        <right/>
        <top style="double">
          <color theme="2" tint="-0.89992980742820516"/>
        </top>
        <bottom/>
      </border>
    </dxf>
    <dxf>
      <font>
        <b/>
        <i val="0"/>
        <strike val="0"/>
        <condense val="0"/>
        <extend val="0"/>
        <outline val="0"/>
        <shadow val="0"/>
        <u val="none"/>
        <vertAlign val="baseline"/>
        <sz val="12"/>
        <color auto="1"/>
        <name val="Times New Roman"/>
        <scheme val="none"/>
      </font>
      <fill>
        <patternFill patternType="solid">
          <fgColor indexed="64"/>
          <bgColor theme="4" tint="0.59999389629810485"/>
        </patternFill>
      </fill>
      <alignment horizontal="left" vertical="center" textRotation="0" wrapText="0" indent="0" justifyLastLine="0" shrinkToFit="0" readingOrder="0"/>
      <protection locked="1" hidden="0"/>
    </dxf>
    <dxf>
      <font>
        <b/>
        <i val="0"/>
        <strike val="0"/>
        <condense val="0"/>
        <extend val="0"/>
        <outline val="0"/>
        <shadow val="0"/>
        <u val="none"/>
        <vertAlign val="baseline"/>
        <sz val="12"/>
        <color auto="1"/>
        <name val="Times New Roman"/>
        <family val="1"/>
        <scheme val="none"/>
      </font>
      <fill>
        <patternFill patternType="solid">
          <fgColor indexed="64"/>
          <bgColor theme="4" tint="0.39997558519241921"/>
        </patternFill>
      </fill>
      <alignment horizontal="center" vertical="center" textRotation="0" wrapText="0" indent="0" justifyLastLine="0" shrinkToFit="0" readingOrder="0"/>
      <border diagonalUp="0" diagonalDown="0" outline="0">
        <left style="thick">
          <color theme="2" tint="-0.749961851863155"/>
        </left>
        <right style="thick">
          <color theme="2"/>
        </right>
        <top style="double">
          <color theme="2" tint="-0.89992980742820516"/>
        </top>
        <bottom/>
      </border>
    </dxf>
    <dxf>
      <font>
        <b/>
        <i val="0"/>
        <strike val="0"/>
        <condense val="0"/>
        <extend val="0"/>
        <outline val="0"/>
        <shadow val="0"/>
        <u val="none"/>
        <vertAlign val="baseline"/>
        <sz val="12"/>
        <color auto="1"/>
        <name val="Times New Roman"/>
        <scheme val="none"/>
      </font>
      <fill>
        <patternFill patternType="solid">
          <fgColor indexed="64"/>
          <bgColor theme="4" tint="0.39997558519241921"/>
        </patternFill>
      </fill>
      <alignment horizontal="center" vertical="center" textRotation="0" wrapText="0" indent="0" justifyLastLine="0" shrinkToFit="0" readingOrder="0"/>
      <border diagonalUp="0" diagonalDown="0" outline="0">
        <left style="thick">
          <color theme="2" tint="-0.749961851863155"/>
        </left>
        <right style="thick">
          <color theme="2"/>
        </right>
        <top/>
        <bottom/>
      </border>
      <protection locked="1" hidden="0"/>
    </dxf>
    <dxf>
      <border>
        <top style="double">
          <color theme="2" tint="-0.89992980742820516"/>
        </top>
      </border>
    </dxf>
    <dxf>
      <protection locked="1" hidden="0"/>
    </dxf>
    <dxf>
      <border outline="0">
        <left style="thick">
          <color theme="2"/>
        </left>
        <right style="thick">
          <color theme="2"/>
        </right>
        <bottom style="medium">
          <color auto="1"/>
        </bottom>
      </border>
    </dxf>
    <dxf>
      <protection locked="1" hidden="0"/>
    </dxf>
    <dxf>
      <font>
        <b val="0"/>
        <i val="0"/>
        <strike val="0"/>
        <condense val="0"/>
        <extend val="0"/>
        <outline val="0"/>
        <shadow val="0"/>
        <u val="none"/>
        <vertAlign val="baseline"/>
        <sz val="12"/>
        <color theme="2" tint="-0.89999084444715716"/>
        <name val="Arial Narrow"/>
        <scheme val="none"/>
      </font>
      <fill>
        <patternFill patternType="solid">
          <fgColor indexed="64"/>
          <bgColor theme="2" tint="-0.249977111117893"/>
        </patternFill>
      </fill>
      <alignment horizontal="center" vertical="center" textRotation="0" wrapText="0" indent="0" justifyLastLine="0" shrinkToFit="0" readingOrder="0"/>
      <protection locked="1" hidden="0"/>
    </dxf>
    <dxf>
      <fill>
        <patternFill>
          <bgColor theme="2" tint="-9.9948118533890809E-2"/>
        </patternFill>
      </fill>
    </dxf>
    <dxf>
      <fill>
        <patternFill>
          <bgColor theme="2" tint="-0.24994659260841701"/>
        </patternFill>
      </fill>
    </dxf>
    <dxf>
      <fill>
        <patternFill>
          <bgColor theme="2" tint="-0.499984740745262"/>
        </patternFill>
      </fill>
    </dxf>
  </dxfs>
  <tableStyles count="1" defaultTableStyle="TableStyleMedium2" defaultPivotStyle="PivotStyleLight16">
    <tableStyle name="Table Style 1" pivot="0" count="3" xr9:uid="{00000000-0011-0000-FFFF-FFFF00000000}">
      <tableStyleElement type="headerRow" dxfId="278"/>
      <tableStyleElement type="firstColumn" dxfId="277"/>
      <tableStyleElement type="firstRowStripe" dxfId="276"/>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DDDDDD"/>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E1F7EA"/>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7A37"/>
      <color rgb="FF0000FF"/>
      <color rgb="FF99FF33"/>
      <color rgb="FFFFCC00"/>
      <color rgb="FFFFCC66"/>
      <color rgb="FFECE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a:latin typeface="Times New Roman" panose="02020603050405020304" pitchFamily="18" charset="0"/>
                <a:cs typeface="Times New Roman" panose="02020603050405020304" pitchFamily="18" charset="0"/>
              </a:defRPr>
            </a:pPr>
            <a:r>
              <a:rPr lang="en-US" sz="1200">
                <a:latin typeface="Times New Roman" panose="02020603050405020304" pitchFamily="18" charset="0"/>
                <a:cs typeface="Times New Roman" panose="02020603050405020304" pitchFamily="18" charset="0"/>
              </a:rPr>
              <a:t>Cost</a:t>
            </a:r>
          </a:p>
        </c:rich>
      </c:tx>
      <c:overlay val="0"/>
    </c:title>
    <c:autoTitleDeleted val="0"/>
    <c:plotArea>
      <c:layout>
        <c:manualLayout>
          <c:layoutTarget val="inner"/>
          <c:xMode val="edge"/>
          <c:yMode val="edge"/>
          <c:x val="0.11898685933896028"/>
          <c:y val="9.5769829618755284E-2"/>
          <c:w val="0.68285560116285859"/>
          <c:h val="0.70618399394990883"/>
        </c:manualLayout>
      </c:layout>
      <c:barChart>
        <c:barDir val="col"/>
        <c:grouping val="clustered"/>
        <c:varyColors val="0"/>
        <c:ser>
          <c:idx val="0"/>
          <c:order val="0"/>
          <c:tx>
            <c:strRef>
              <c:f>Dashboard!$M$28</c:f>
              <c:strCache>
                <c:ptCount val="1"/>
                <c:pt idx="0">
                  <c:v>Total Salaries
(All Programs)</c:v>
                </c:pt>
              </c:strCache>
            </c:strRef>
          </c:tx>
          <c:spPr>
            <a:solidFill>
              <a:schemeClr val="bg2">
                <a:lumMod val="25000"/>
              </a:schemeClr>
            </a:solidFill>
            <a:ln>
              <a:noFill/>
            </a:ln>
          </c:spPr>
          <c:invertIfNegative val="0"/>
          <c:cat>
            <c:strRef>
              <c:f>Dashboard!$B$30:$B$35</c:f>
              <c:strCache>
                <c:ptCount val="6"/>
                <c:pt idx="0">
                  <c:v>Executive Staff</c:v>
                </c:pt>
                <c:pt idx="1">
                  <c:v>Managers</c:v>
                </c:pt>
                <c:pt idx="2">
                  <c:v>Compliance</c:v>
                </c:pt>
                <c:pt idx="3">
                  <c:v>Finance</c:v>
                </c:pt>
                <c:pt idx="4">
                  <c:v>General Office</c:v>
                </c:pt>
                <c:pt idx="5">
                  <c:v>Staff</c:v>
                </c:pt>
              </c:strCache>
            </c:strRef>
          </c:cat>
          <c:val>
            <c:numRef>
              <c:f>Dashboard!$M$30:$M$35</c:f>
              <c:numCache>
                <c:formatCode>_("$"* #,##0.00_);_("$"* \(#,##0.00\);_("$"* "-"??_);_(@_)</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A-5852-4F81-BD87-28B2B4777C42}"/>
            </c:ext>
          </c:extLst>
        </c:ser>
        <c:ser>
          <c:idx val="6"/>
          <c:order val="1"/>
          <c:tx>
            <c:strRef>
              <c:f>Dashboard!$I$28</c:f>
              <c:strCache>
                <c:ptCount val="1"/>
                <c:pt idx="0">
                  <c:v>Total Salary
CCC &amp; ADC</c:v>
                </c:pt>
              </c:strCache>
            </c:strRef>
          </c:tx>
          <c:spPr>
            <a:solidFill>
              <a:schemeClr val="bg2">
                <a:lumMod val="50000"/>
              </a:schemeClr>
            </a:solidFill>
          </c:spPr>
          <c:invertIfNegative val="0"/>
          <c:cat>
            <c:strRef>
              <c:f>Dashboard!$B$30:$B$35</c:f>
              <c:strCache>
                <c:ptCount val="6"/>
                <c:pt idx="0">
                  <c:v>Executive Staff</c:v>
                </c:pt>
                <c:pt idx="1">
                  <c:v>Managers</c:v>
                </c:pt>
                <c:pt idx="2">
                  <c:v>Compliance</c:v>
                </c:pt>
                <c:pt idx="3">
                  <c:v>Finance</c:v>
                </c:pt>
                <c:pt idx="4">
                  <c:v>General Office</c:v>
                </c:pt>
                <c:pt idx="5">
                  <c:v>Staff</c:v>
                </c:pt>
              </c:strCache>
            </c:strRef>
          </c:cat>
          <c:val>
            <c:numRef>
              <c:f>Dashboard!$I$30:$I$35</c:f>
              <c:numCache>
                <c:formatCode>_("$"* #,##0.00_);_("$"* \(#,##0.00\);_("$"* "-"??_);_(@_)</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6-0826-4441-8619-70FF4CA59A93}"/>
            </c:ext>
          </c:extLst>
        </c:ser>
        <c:ser>
          <c:idx val="10"/>
          <c:order val="2"/>
          <c:tx>
            <c:strRef>
              <c:f>Dashboard!$K$28</c:f>
              <c:strCache>
                <c:ptCount val="1"/>
                <c:pt idx="0">
                  <c:v>Total Salary
DCH</c:v>
                </c:pt>
              </c:strCache>
            </c:strRef>
          </c:tx>
          <c:spPr>
            <a:solidFill>
              <a:schemeClr val="accent6">
                <a:lumMod val="50000"/>
              </a:schemeClr>
            </a:solidFill>
          </c:spPr>
          <c:invertIfNegative val="0"/>
          <c:cat>
            <c:strRef>
              <c:f>Dashboard!$B$30:$B$35</c:f>
              <c:strCache>
                <c:ptCount val="6"/>
                <c:pt idx="0">
                  <c:v>Executive Staff</c:v>
                </c:pt>
                <c:pt idx="1">
                  <c:v>Managers</c:v>
                </c:pt>
                <c:pt idx="2">
                  <c:v>Compliance</c:v>
                </c:pt>
                <c:pt idx="3">
                  <c:v>Finance</c:v>
                </c:pt>
                <c:pt idx="4">
                  <c:v>General Office</c:v>
                </c:pt>
                <c:pt idx="5">
                  <c:v>Staff</c:v>
                </c:pt>
              </c:strCache>
            </c:strRef>
          </c:cat>
          <c:val>
            <c:numRef>
              <c:f>Dashboard!$K$30:$K$35</c:f>
              <c:numCache>
                <c:formatCode>_("$"* #,##0.00_);_("$"* \(#,##0.00\);_("$"* "-"??_);_(@_)</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8-5852-4F81-BD87-28B2B4777C42}"/>
            </c:ext>
          </c:extLst>
        </c:ser>
        <c:dLbls>
          <c:showLegendKey val="0"/>
          <c:showVal val="0"/>
          <c:showCatName val="0"/>
          <c:showSerName val="0"/>
          <c:showPercent val="0"/>
          <c:showBubbleSize val="0"/>
        </c:dLbls>
        <c:gapWidth val="25"/>
        <c:axId val="198132096"/>
        <c:axId val="198133632"/>
      </c:barChart>
      <c:catAx>
        <c:axId val="198132096"/>
        <c:scaling>
          <c:orientation val="minMax"/>
        </c:scaling>
        <c:delete val="0"/>
        <c:axPos val="b"/>
        <c:numFmt formatCode="General" sourceLinked="0"/>
        <c:majorTickMark val="out"/>
        <c:minorTickMark val="none"/>
        <c:tickLblPos val="nextTo"/>
        <c:txPr>
          <a:bodyPr rot="-2700000"/>
          <a:lstStyle/>
          <a:p>
            <a:pPr>
              <a:defRPr/>
            </a:pPr>
            <a:endParaRPr lang="en-US"/>
          </a:p>
        </c:txPr>
        <c:crossAx val="198133632"/>
        <c:crosses val="autoZero"/>
        <c:auto val="1"/>
        <c:lblAlgn val="ctr"/>
        <c:lblOffset val="100"/>
        <c:noMultiLvlLbl val="0"/>
      </c:catAx>
      <c:valAx>
        <c:axId val="198133632"/>
        <c:scaling>
          <c:orientation val="minMax"/>
        </c:scaling>
        <c:delete val="0"/>
        <c:axPos val="l"/>
        <c:majorGridlines/>
        <c:numFmt formatCode="_(&quot;$&quot;* #,##0.00_);_(&quot;$&quot;* \(#,##0.00\);_(&quot;$&quot;* &quot;-&quot;??_);_(@_)" sourceLinked="1"/>
        <c:majorTickMark val="out"/>
        <c:minorTickMark val="none"/>
        <c:tickLblPos val="nextTo"/>
        <c:crossAx val="198132096"/>
        <c:crosses val="autoZero"/>
        <c:crossBetween val="between"/>
      </c:valAx>
      <c:spPr>
        <a:solidFill>
          <a:schemeClr val="accent1">
            <a:lumMod val="20000"/>
            <a:lumOff val="80000"/>
          </a:schemeClr>
        </a:solidFill>
        <a:scene3d>
          <a:camera prst="orthographicFront"/>
          <a:lightRig rig="threePt" dir="t"/>
        </a:scene3d>
        <a:sp3d>
          <a:bevelT w="152400" h="50800" prst="softRound"/>
        </a:sp3d>
      </c:spPr>
    </c:plotArea>
    <c:legend>
      <c:legendPos val="r"/>
      <c:layout>
        <c:manualLayout>
          <c:xMode val="edge"/>
          <c:yMode val="edge"/>
          <c:x val="0.82634148237669935"/>
          <c:y val="0.10243538413630499"/>
          <c:w val="0.17365851762330065"/>
          <c:h val="0.32912328911906147"/>
        </c:manualLayout>
      </c:layout>
      <c:overlay val="0"/>
      <c:spPr>
        <a:solidFill>
          <a:schemeClr val="accent1">
            <a:lumMod val="20000"/>
            <a:lumOff val="80000"/>
          </a:schemeClr>
        </a:solidFill>
        <a:ln cap="rnd">
          <a:solidFill>
            <a:schemeClr val="tx1"/>
          </a:solidFill>
        </a:ln>
        <a:effectLst>
          <a:outerShdw blurRad="50800" dist="38100" dir="2700000" algn="tl" rotWithShape="0">
            <a:prstClr val="black">
              <a:alpha val="40000"/>
            </a:prstClr>
          </a:outerShdw>
        </a:effectLst>
      </c:spPr>
      <c:txPr>
        <a:bodyPr/>
        <a:lstStyle/>
        <a:p>
          <a:pPr>
            <a:defRPr sz="800"/>
          </a:pPr>
          <a:endParaRPr lang="en-US"/>
        </a:p>
      </c:txPr>
    </c:legend>
    <c:plotVisOnly val="1"/>
    <c:dispBlanksAs val="gap"/>
    <c:showDLblsOverMax val="0"/>
  </c:chart>
  <c:spPr>
    <a:solidFill>
      <a:schemeClr val="accent1">
        <a:lumMod val="60000"/>
        <a:lumOff val="40000"/>
      </a:schemeClr>
    </a:solidFill>
    <a:ln cap="flat"/>
    <a:scene3d>
      <a:camera prst="orthographicFront"/>
      <a:lightRig rig="threePt" dir="t"/>
    </a:scene3d>
    <a:sp3d>
      <a:bevelT w="152400" h="50800" prst="softRound"/>
    </a:sp3d>
  </c:spPr>
  <c:printSettings>
    <c:headerFooter/>
    <c:pageMargins b="0.75" l="0.7" r="0.7" t="0.75" header="0.3" footer="0.3"/>
    <c:pageSetup/>
  </c:printSettings>
</c:chartSpace>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1</xdr:col>
      <xdr:colOff>0</xdr:colOff>
      <xdr:row>3</xdr:row>
      <xdr:rowOff>47624</xdr:rowOff>
    </xdr:from>
    <xdr:to>
      <xdr:col>8</xdr:col>
      <xdr:colOff>1</xdr:colOff>
      <xdr:row>16</xdr:row>
      <xdr:rowOff>0</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114300" y="723899"/>
          <a:ext cx="5514976" cy="263842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342900" marR="0" lvl="0" indent="-342900">
            <a:spcBef>
              <a:spcPts val="0"/>
            </a:spcBef>
            <a:spcAft>
              <a:spcPts val="0"/>
            </a:spcAft>
            <a:buFont typeface="Arial" panose="020B0604020202020204" pitchFamily="34" charset="0"/>
            <a:buChar char="•"/>
          </a:pPr>
          <a:r>
            <a:rPr lang="en-US" sz="1200">
              <a:effectLst/>
              <a:latin typeface="Times New Roman" panose="02020603050405020304" pitchFamily="18" charset="0"/>
              <a:ea typeface="MS Mincho" panose="02020609040205080304" pitchFamily="49" charset="-128"/>
              <a:cs typeface="Times New Roman" panose="02020603050405020304" pitchFamily="18" charset="0"/>
            </a:rPr>
            <a:t>All participating institutions </a:t>
          </a:r>
          <a:r>
            <a:rPr lang="en-US" sz="1200" b="1">
              <a:effectLst/>
              <a:latin typeface="Times New Roman" panose="02020603050405020304" pitchFamily="18" charset="0"/>
              <a:ea typeface="MS Mincho" panose="02020609040205080304" pitchFamily="49" charset="-128"/>
              <a:cs typeface="Times New Roman" panose="02020603050405020304" pitchFamily="18" charset="0"/>
            </a:rPr>
            <a:t>operate a nonprofit food service</a:t>
          </a:r>
          <a:r>
            <a:rPr lang="en-US" sz="1200">
              <a:effectLst/>
              <a:latin typeface="Times New Roman" panose="02020603050405020304" pitchFamily="18" charset="0"/>
              <a:ea typeface="MS Mincho" panose="02020609040205080304" pitchFamily="49" charset="-128"/>
              <a:cs typeface="Times New Roman" panose="02020603050405020304" pitchFamily="18" charset="0"/>
            </a:rPr>
            <a:t> principally for the benefit of enrolled participants.</a:t>
          </a:r>
        </a:p>
        <a:p>
          <a:pPr marL="342900" marR="0" lvl="0" indent="-342900">
            <a:spcBef>
              <a:spcPts val="0"/>
            </a:spcBef>
            <a:spcAft>
              <a:spcPts val="0"/>
            </a:spcAft>
            <a:buFont typeface="Arial" panose="020B0604020202020204" pitchFamily="34" charset="0"/>
            <a:buChar char="•"/>
          </a:pPr>
          <a:endParaRPr lang="en-US" sz="1200">
            <a:effectLst/>
            <a:latin typeface="Times New Roman" panose="02020603050405020304" pitchFamily="18" charset="0"/>
            <a:ea typeface="MS Mincho" panose="02020609040205080304" pitchFamily="49" charset="-128"/>
            <a:cs typeface="Times New Roman" panose="02020603050405020304" pitchFamily="18" charset="0"/>
          </a:endParaRPr>
        </a:p>
        <a:p>
          <a:pPr marL="342900" marR="0" lvl="0" indent="-342900">
            <a:spcBef>
              <a:spcPts val="0"/>
            </a:spcBef>
            <a:spcAft>
              <a:spcPts val="0"/>
            </a:spcAft>
            <a:buFont typeface="Arial" panose="020B0604020202020204" pitchFamily="34" charset="0"/>
            <a:buChar char="•"/>
          </a:pPr>
          <a:r>
            <a:rPr lang="en-US" sz="1200">
              <a:effectLst/>
              <a:latin typeface="Times New Roman" panose="02020603050405020304" pitchFamily="18" charset="0"/>
              <a:ea typeface="MS Mincho" panose="02020609040205080304" pitchFamily="49" charset="-128"/>
              <a:cs typeface="Times New Roman" panose="02020603050405020304" pitchFamily="18" charset="0"/>
            </a:rPr>
            <a:t>There are adequate resources (</a:t>
          </a:r>
          <a:r>
            <a:rPr lang="en-US" sz="1200" b="1">
              <a:effectLst/>
              <a:latin typeface="Times New Roman" panose="02020603050405020304" pitchFamily="18" charset="0"/>
              <a:ea typeface="MS Mincho" panose="02020609040205080304" pitchFamily="49" charset="-128"/>
              <a:cs typeface="Times New Roman" panose="02020603050405020304" pitchFamily="18" charset="0"/>
            </a:rPr>
            <a:t>non-program funds</a:t>
          </a:r>
          <a:r>
            <a:rPr lang="en-US" sz="1200">
              <a:effectLst/>
              <a:latin typeface="Times New Roman" panose="02020603050405020304" pitchFamily="18" charset="0"/>
              <a:ea typeface="MS Mincho" panose="02020609040205080304" pitchFamily="49" charset="-128"/>
              <a:cs typeface="Times New Roman" panose="02020603050405020304" pitchFamily="18" charset="0"/>
            </a:rPr>
            <a:t>) to pay institution obligations during temporary interruptions in CACFP payments and non-food service obligations.</a:t>
          </a:r>
        </a:p>
        <a:p>
          <a:pPr marL="342900" marR="0" lvl="0" indent="-342900">
            <a:spcBef>
              <a:spcPts val="0"/>
            </a:spcBef>
            <a:spcAft>
              <a:spcPts val="0"/>
            </a:spcAft>
            <a:buFont typeface="Arial" panose="020B0604020202020204" pitchFamily="34" charset="0"/>
            <a:buChar char="•"/>
          </a:pPr>
          <a:endParaRPr lang="en-US" sz="1200">
            <a:effectLst/>
            <a:latin typeface="Times New Roman" panose="02020603050405020304" pitchFamily="18" charset="0"/>
            <a:ea typeface="MS Mincho" panose="02020609040205080304" pitchFamily="49" charset="-128"/>
            <a:cs typeface="Times New Roman" panose="02020603050405020304" pitchFamily="18" charset="0"/>
          </a:endParaRPr>
        </a:p>
        <a:p>
          <a:pPr marL="342900" marR="0" lvl="0" indent="-342900">
            <a:spcBef>
              <a:spcPts val="0"/>
            </a:spcBef>
            <a:spcAft>
              <a:spcPts val="0"/>
            </a:spcAft>
            <a:buFont typeface="Arial" panose="020B0604020202020204" pitchFamily="34" charset="0"/>
            <a:buChar char="•"/>
          </a:pPr>
          <a:r>
            <a:rPr lang="en-US" sz="1100">
              <a:solidFill>
                <a:schemeClr val="dk1"/>
              </a:solidFill>
              <a:effectLst/>
              <a:latin typeface="Times New Roman" panose="02020603050405020304" pitchFamily="18" charset="0"/>
              <a:ea typeface="+mn-ea"/>
              <a:cs typeface="Times New Roman" panose="02020603050405020304" pitchFamily="18" charset="0"/>
            </a:rPr>
            <a:t>Compensation charged to the nonprofit food service account is for </a:t>
          </a:r>
          <a:r>
            <a:rPr lang="en-US" sz="1100" b="1">
              <a:solidFill>
                <a:schemeClr val="dk1"/>
              </a:solidFill>
              <a:effectLst/>
              <a:latin typeface="Times New Roman" panose="02020603050405020304" pitchFamily="18" charset="0"/>
              <a:ea typeface="+mn-ea"/>
              <a:cs typeface="Times New Roman" panose="02020603050405020304" pitchFamily="18" charset="0"/>
            </a:rPr>
            <a:t>work rendered to the program</a:t>
          </a:r>
          <a:r>
            <a:rPr lang="en-US" sz="1100">
              <a:solidFill>
                <a:schemeClr val="dk1"/>
              </a:solidFill>
              <a:effectLst/>
              <a:latin typeface="Times New Roman" panose="02020603050405020304" pitchFamily="18" charset="0"/>
              <a:ea typeface="+mn-ea"/>
              <a:cs typeface="Times New Roman" panose="02020603050405020304" pitchFamily="18" charset="0"/>
            </a:rPr>
            <a:t> by the type of work performed and not by the job title of the individual. </a:t>
          </a:r>
          <a:endParaRPr lang="en-US" sz="1200">
            <a:latin typeface="Times New Roman" panose="02020603050405020304" pitchFamily="18" charset="0"/>
            <a:cs typeface="Times New Roman" panose="02020603050405020304" pitchFamily="18" charset="0"/>
          </a:endParaRPr>
        </a:p>
      </xdr:txBody>
    </xdr:sp>
    <xdr:clientData/>
  </xdr:twoCellAnchor>
  <xdr:twoCellAnchor>
    <xdr:from>
      <xdr:col>8</xdr:col>
      <xdr:colOff>0</xdr:colOff>
      <xdr:row>30</xdr:row>
      <xdr:rowOff>0</xdr:rowOff>
    </xdr:from>
    <xdr:to>
      <xdr:col>8</xdr:col>
      <xdr:colOff>0</xdr:colOff>
      <xdr:row>31</xdr:row>
      <xdr:rowOff>0</xdr:rowOff>
    </xdr:to>
    <xdr:cxnSp macro="">
      <xdr:nvCxnSpPr>
        <xdr:cNvPr id="4" name="Straight Arrow Connector 3">
          <a:extLst>
            <a:ext uri="{FF2B5EF4-FFF2-40B4-BE49-F238E27FC236}">
              <a16:creationId xmlns:a16="http://schemas.microsoft.com/office/drawing/2014/main" id="{00000000-0008-0000-0000-000004000000}"/>
            </a:ext>
          </a:extLst>
        </xdr:cNvPr>
        <xdr:cNvCxnSpPr/>
      </xdr:nvCxnSpPr>
      <xdr:spPr>
        <a:xfrm>
          <a:off x="5629275" y="7143750"/>
          <a:ext cx="0" cy="82867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0</xdr:colOff>
      <xdr:row>30</xdr:row>
      <xdr:rowOff>0</xdr:rowOff>
    </xdr:from>
    <xdr:to>
      <xdr:col>11</xdr:col>
      <xdr:colOff>0</xdr:colOff>
      <xdr:row>31</xdr:row>
      <xdr:rowOff>0</xdr:rowOff>
    </xdr:to>
    <xdr:cxnSp macro="">
      <xdr:nvCxnSpPr>
        <xdr:cNvPr id="10" name="Straight Arrow Connector 9">
          <a:extLst>
            <a:ext uri="{FF2B5EF4-FFF2-40B4-BE49-F238E27FC236}">
              <a16:creationId xmlns:a16="http://schemas.microsoft.com/office/drawing/2014/main" id="{00000000-0008-0000-0000-00000A000000}"/>
            </a:ext>
          </a:extLst>
        </xdr:cNvPr>
        <xdr:cNvCxnSpPr/>
      </xdr:nvCxnSpPr>
      <xdr:spPr>
        <a:xfrm>
          <a:off x="5629275" y="7143750"/>
          <a:ext cx="1047750" cy="82867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0</xdr:colOff>
      <xdr:row>30</xdr:row>
      <xdr:rowOff>0</xdr:rowOff>
    </xdr:from>
    <xdr:to>
      <xdr:col>15</xdr:col>
      <xdr:colOff>0</xdr:colOff>
      <xdr:row>31</xdr:row>
      <xdr:rowOff>0</xdr:rowOff>
    </xdr:to>
    <xdr:cxnSp macro="">
      <xdr:nvCxnSpPr>
        <xdr:cNvPr id="13" name="Straight Arrow Connector 12">
          <a:extLst>
            <a:ext uri="{FF2B5EF4-FFF2-40B4-BE49-F238E27FC236}">
              <a16:creationId xmlns:a16="http://schemas.microsoft.com/office/drawing/2014/main" id="{00000000-0008-0000-0000-00000D000000}"/>
            </a:ext>
          </a:extLst>
        </xdr:cNvPr>
        <xdr:cNvCxnSpPr/>
      </xdr:nvCxnSpPr>
      <xdr:spPr>
        <a:xfrm>
          <a:off x="5629275" y="7143750"/>
          <a:ext cx="3267075" cy="82867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0</xdr:colOff>
      <xdr:row>27</xdr:row>
      <xdr:rowOff>0</xdr:rowOff>
    </xdr:from>
    <xdr:to>
      <xdr:col>17</xdr:col>
      <xdr:colOff>0</xdr:colOff>
      <xdr:row>28</xdr:row>
      <xdr:rowOff>0</xdr:rowOff>
    </xdr:to>
    <xdr:cxnSp macro="">
      <xdr:nvCxnSpPr>
        <xdr:cNvPr id="16" name="Straight Arrow Connector 15">
          <a:extLst>
            <a:ext uri="{FF2B5EF4-FFF2-40B4-BE49-F238E27FC236}">
              <a16:creationId xmlns:a16="http://schemas.microsoft.com/office/drawing/2014/main" id="{00000000-0008-0000-0000-000010000000}"/>
            </a:ext>
          </a:extLst>
        </xdr:cNvPr>
        <xdr:cNvCxnSpPr/>
      </xdr:nvCxnSpPr>
      <xdr:spPr>
        <a:xfrm flipH="1">
          <a:off x="5629275" y="5810250"/>
          <a:ext cx="4695825" cy="20002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1</xdr:colOff>
      <xdr:row>27</xdr:row>
      <xdr:rowOff>0</xdr:rowOff>
    </xdr:from>
    <xdr:to>
      <xdr:col>17</xdr:col>
      <xdr:colOff>0</xdr:colOff>
      <xdr:row>28</xdr:row>
      <xdr:rowOff>0</xdr:rowOff>
    </xdr:to>
    <xdr:cxnSp macro="">
      <xdr:nvCxnSpPr>
        <xdr:cNvPr id="19" name="Straight Arrow Connector 18">
          <a:extLst>
            <a:ext uri="{FF2B5EF4-FFF2-40B4-BE49-F238E27FC236}">
              <a16:creationId xmlns:a16="http://schemas.microsoft.com/office/drawing/2014/main" id="{00000000-0008-0000-0000-000013000000}"/>
            </a:ext>
          </a:extLst>
        </xdr:cNvPr>
        <xdr:cNvCxnSpPr/>
      </xdr:nvCxnSpPr>
      <xdr:spPr>
        <a:xfrm flipH="1">
          <a:off x="7867651" y="5810250"/>
          <a:ext cx="2457449" cy="20002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0</xdr:colOff>
      <xdr:row>27</xdr:row>
      <xdr:rowOff>0</xdr:rowOff>
    </xdr:from>
    <xdr:to>
      <xdr:col>17</xdr:col>
      <xdr:colOff>0</xdr:colOff>
      <xdr:row>29</xdr:row>
      <xdr:rowOff>0</xdr:rowOff>
    </xdr:to>
    <xdr:cxnSp macro="">
      <xdr:nvCxnSpPr>
        <xdr:cNvPr id="22" name="Straight Arrow Connector 21">
          <a:extLst>
            <a:ext uri="{FF2B5EF4-FFF2-40B4-BE49-F238E27FC236}">
              <a16:creationId xmlns:a16="http://schemas.microsoft.com/office/drawing/2014/main" id="{00000000-0008-0000-0000-000016000000}"/>
            </a:ext>
          </a:extLst>
        </xdr:cNvPr>
        <xdr:cNvCxnSpPr/>
      </xdr:nvCxnSpPr>
      <xdr:spPr>
        <a:xfrm flipH="1">
          <a:off x="10210800" y="5810250"/>
          <a:ext cx="114300" cy="80962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10</xdr:col>
      <xdr:colOff>76201</xdr:colOff>
      <xdr:row>5</xdr:row>
      <xdr:rowOff>66675</xdr:rowOff>
    </xdr:from>
    <xdr:to>
      <xdr:col>16</xdr:col>
      <xdr:colOff>0</xdr:colOff>
      <xdr:row>24</xdr:row>
      <xdr:rowOff>123825</xdr:rowOff>
    </xdr:to>
    <xdr:graphicFrame macro="">
      <xdr:nvGraphicFramePr>
        <xdr:cNvPr id="8" name="Chart 7">
          <a:extLst>
            <a:ext uri="{FF2B5EF4-FFF2-40B4-BE49-F238E27FC236}">
              <a16:creationId xmlns:a16="http://schemas.microsoft.com/office/drawing/2014/main" id="{00000000-0008-0000-02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46</xdr:row>
      <xdr:rowOff>0</xdr:rowOff>
    </xdr:from>
    <xdr:to>
      <xdr:col>0</xdr:col>
      <xdr:colOff>6350</xdr:colOff>
      <xdr:row>46</xdr:row>
      <xdr:rowOff>95250</xdr:rowOff>
    </xdr:to>
    <xdr:pic>
      <xdr:nvPicPr>
        <xdr:cNvPr id="2" name="Picture 1" descr="http://swz.salary.com/graphics/clear.gif?RelNum=1.0.0.40">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715625"/>
          <a:ext cx="9525" cy="95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0</xdr:col>
      <xdr:colOff>123824</xdr:colOff>
      <xdr:row>1</xdr:row>
      <xdr:rowOff>0</xdr:rowOff>
    </xdr:from>
    <xdr:ext cx="10972801" cy="7810500"/>
    <xdr:sp macro="" textlink="">
      <xdr:nvSpPr>
        <xdr:cNvPr id="12" name="TextBox 11">
          <a:extLst>
            <a:ext uri="{FF2B5EF4-FFF2-40B4-BE49-F238E27FC236}">
              <a16:creationId xmlns:a16="http://schemas.microsoft.com/office/drawing/2014/main" id="{00000000-0008-0000-0300-00000C000000}"/>
            </a:ext>
          </a:extLst>
        </xdr:cNvPr>
        <xdr:cNvSpPr txBox="1"/>
      </xdr:nvSpPr>
      <xdr:spPr>
        <a:xfrm>
          <a:off x="123824" y="238125"/>
          <a:ext cx="10972801" cy="7810500"/>
        </a:xfrm>
        <a:prstGeom prst="rect">
          <a:avLst/>
        </a:prstGeom>
        <a:solidFill>
          <a:schemeClr val="accent1">
            <a:lumMod val="20000"/>
            <a:lumOff val="8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US" sz="1600" b="1">
              <a:solidFill>
                <a:schemeClr val="tx1"/>
              </a:solidFill>
              <a:effectLst/>
              <a:latin typeface="Times New Roman" panose="02020603050405020304" pitchFamily="18" charset="0"/>
              <a:ea typeface="+mn-ea"/>
              <a:cs typeface="Times New Roman" panose="02020603050405020304" pitchFamily="18" charset="0"/>
            </a:rPr>
            <a:t>Categorical Roles</a:t>
          </a:r>
        </a:p>
        <a:p>
          <a:pPr algn="ctr"/>
          <a:endParaRPr lang="en-US" sz="1200">
            <a:solidFill>
              <a:schemeClr val="tx1"/>
            </a:solidFill>
            <a:effectLst/>
            <a:latin typeface="Times New Roman" panose="02020603050405020304" pitchFamily="18" charset="0"/>
            <a:ea typeface="+mn-ea"/>
            <a:cs typeface="Times New Roman" panose="02020603050405020304" pitchFamily="18" charset="0"/>
          </a:endParaRPr>
        </a:p>
        <a:p>
          <a:pPr algn="ctr"/>
          <a:r>
            <a:rPr lang="en-US" sz="1200" b="1">
              <a:solidFill>
                <a:schemeClr val="accent6">
                  <a:lumMod val="50000"/>
                </a:schemeClr>
              </a:solidFill>
              <a:effectLst/>
              <a:latin typeface="Times New Roman" panose="02020603050405020304" pitchFamily="18" charset="0"/>
              <a:ea typeface="+mn-ea"/>
              <a:cs typeface="Times New Roman" panose="02020603050405020304" pitchFamily="18" charset="0"/>
            </a:rPr>
            <a:t>Executive</a:t>
          </a:r>
          <a:r>
            <a:rPr lang="en-US" sz="1200" b="1" baseline="0">
              <a:solidFill>
                <a:schemeClr val="accent6">
                  <a:lumMod val="50000"/>
                </a:schemeClr>
              </a:solidFill>
              <a:effectLst/>
              <a:latin typeface="Times New Roman" panose="02020603050405020304" pitchFamily="18" charset="0"/>
              <a:ea typeface="+mn-ea"/>
              <a:cs typeface="Times New Roman" panose="02020603050405020304" pitchFamily="18" charset="0"/>
            </a:rPr>
            <a:t> Staff</a:t>
          </a:r>
          <a:endParaRPr lang="en-US" sz="1200" b="1">
            <a:solidFill>
              <a:schemeClr val="accent6">
                <a:lumMod val="50000"/>
              </a:schemeClr>
            </a:solidFill>
            <a:effectLst/>
            <a:latin typeface="Times New Roman" panose="02020603050405020304" pitchFamily="18" charset="0"/>
            <a:ea typeface="+mn-ea"/>
            <a:cs typeface="Times New Roman" panose="02020603050405020304" pitchFamily="18" charset="0"/>
          </a:endParaRPr>
        </a:p>
        <a:p>
          <a:pPr algn="ctr"/>
          <a:r>
            <a:rPr lang="en-US" sz="1200" b="1">
              <a:solidFill>
                <a:schemeClr val="tx1"/>
              </a:solidFill>
              <a:effectLst/>
              <a:latin typeface="Times New Roman" panose="02020603050405020304" pitchFamily="18" charset="0"/>
              <a:ea typeface="+mn-ea"/>
              <a:cs typeface="Times New Roman" panose="02020603050405020304" pitchFamily="18" charset="0"/>
            </a:rPr>
            <a:t>11-1021  General &amp; Operations Managers</a:t>
          </a:r>
          <a:endParaRPr lang="en-US" sz="1200">
            <a:effectLst/>
            <a:latin typeface="Times New Roman" panose="02020603050405020304" pitchFamily="18" charset="0"/>
            <a:cs typeface="Times New Roman" panose="02020603050405020304" pitchFamily="18" charset="0"/>
          </a:endParaRPr>
        </a:p>
        <a:p>
          <a:pPr algn="l"/>
          <a:r>
            <a:rPr lang="en-US" sz="1200">
              <a:solidFill>
                <a:schemeClr val="tx1"/>
              </a:solidFill>
              <a:effectLst/>
              <a:latin typeface="Times New Roman" panose="02020603050405020304" pitchFamily="18" charset="0"/>
              <a:ea typeface="+mn-ea"/>
              <a:cs typeface="Times New Roman" panose="02020603050405020304" pitchFamily="18" charset="0"/>
            </a:rPr>
            <a:t>Plan, direct, or coordinate the operations of public or private sector organizations, overseeing multiple departments or locations. Duties and responsibilities include formulating policies, managing daily operations, and planning the use of materials and human resources, but are too diverse and general in nature to be classified in any one functional area of management or administration, such as personnel, purchasing, or administrative services. Usually manage through subordinate supervisors. Excludes First-Line Supervisors.</a:t>
          </a:r>
        </a:p>
        <a:p>
          <a:pPr algn="ctr"/>
          <a:endParaRPr lang="en-US" sz="1200">
            <a:solidFill>
              <a:schemeClr val="tx1"/>
            </a:solidFill>
            <a:effectLst/>
            <a:latin typeface="Times New Roman" panose="02020603050405020304" pitchFamily="18" charset="0"/>
            <a:ea typeface="+mn-ea"/>
            <a:cs typeface="Times New Roman" panose="02020603050405020304" pitchFamily="18" charset="0"/>
          </a:endParaRPr>
        </a:p>
        <a:p>
          <a:pPr algn="ctr"/>
          <a:r>
            <a:rPr lang="en-US" sz="1200" b="1">
              <a:solidFill>
                <a:schemeClr val="accent6">
                  <a:lumMod val="50000"/>
                </a:schemeClr>
              </a:solidFill>
              <a:effectLst/>
              <a:latin typeface="Times New Roman" panose="02020603050405020304" pitchFamily="18" charset="0"/>
              <a:ea typeface="+mn-ea"/>
              <a:cs typeface="Times New Roman" panose="02020603050405020304" pitchFamily="18" charset="0"/>
            </a:rPr>
            <a:t>Managers</a:t>
          </a:r>
          <a:endParaRPr lang="en-US" sz="1200">
            <a:solidFill>
              <a:schemeClr val="tx1"/>
            </a:solidFill>
            <a:effectLst/>
            <a:latin typeface="Times New Roman" panose="02020603050405020304" pitchFamily="18" charset="0"/>
            <a:ea typeface="+mn-ea"/>
            <a:cs typeface="Times New Roman" panose="02020603050405020304" pitchFamily="18" charset="0"/>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200" b="1"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11-3013 Facilities Managers</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Plan, direct, or coordinate one or more administrative services of an organization, such as records and information management, mail distribution, and other office support services, or coordinate operations and functionalities of facilities and buildings. May include surrounding grounds or multiple facilities of an organization's campus. (Note: This definition combines information from both 11-3012 Administrative Services Managers and 11-3013 Facilities Managers.)</a:t>
          </a:r>
        </a:p>
        <a:p>
          <a:pPr algn="ctr"/>
          <a:endParaRPr lang="en-US" sz="1200">
            <a:solidFill>
              <a:schemeClr val="tx1"/>
            </a:solidFill>
            <a:effectLst/>
            <a:latin typeface="Times New Roman" panose="02020603050405020304" pitchFamily="18" charset="0"/>
            <a:ea typeface="+mn-ea"/>
            <a:cs typeface="Times New Roman" panose="02020603050405020304" pitchFamily="18" charset="0"/>
          </a:endParaRPr>
        </a:p>
        <a:p>
          <a:pPr algn="ctr"/>
          <a:r>
            <a:rPr lang="en-US" sz="1200" b="1">
              <a:solidFill>
                <a:schemeClr val="accent6">
                  <a:lumMod val="50000"/>
                </a:schemeClr>
              </a:solidFill>
              <a:effectLst/>
              <a:latin typeface="Times New Roman" panose="02020603050405020304" pitchFamily="18" charset="0"/>
              <a:ea typeface="+mn-ea"/>
              <a:cs typeface="Times New Roman" panose="02020603050405020304" pitchFamily="18" charset="0"/>
            </a:rPr>
            <a:t>Compliance</a:t>
          </a:r>
        </a:p>
        <a:p>
          <a:pPr algn="ctr"/>
          <a:r>
            <a:rPr lang="en-US" sz="1200" b="1">
              <a:solidFill>
                <a:schemeClr val="tx1"/>
              </a:solidFill>
              <a:effectLst/>
              <a:latin typeface="Times New Roman" panose="02020603050405020304" pitchFamily="18" charset="0"/>
              <a:ea typeface="+mn-ea"/>
              <a:cs typeface="Times New Roman" panose="02020603050405020304" pitchFamily="18" charset="0"/>
            </a:rPr>
            <a:t>13-1041 Compliance Officers</a:t>
          </a:r>
        </a:p>
        <a:p>
          <a:pPr algn="l"/>
          <a:r>
            <a:rPr lang="en-US" sz="1200">
              <a:solidFill>
                <a:schemeClr val="tx1"/>
              </a:solidFill>
              <a:effectLst/>
              <a:latin typeface="Times New Roman" panose="02020603050405020304" pitchFamily="18" charset="0"/>
              <a:ea typeface="+mn-ea"/>
              <a:cs typeface="Times New Roman" panose="02020603050405020304" pitchFamily="18" charset="0"/>
            </a:rPr>
            <a:t>Examine, evaluate, and investigate eligibility for or conformity with laws and regulations governing contract compliance of licenses and permits, and perform other compliance and enforcement inspection and analysis activities not classified elsewhere. Typically reports to a supervisor or manager.</a:t>
          </a:r>
        </a:p>
        <a:p>
          <a:pPr algn="ctr"/>
          <a:endParaRPr lang="en-US" sz="1200">
            <a:solidFill>
              <a:schemeClr val="tx1"/>
            </a:solidFill>
            <a:effectLst/>
            <a:latin typeface="Times New Roman" panose="02020603050405020304" pitchFamily="18" charset="0"/>
            <a:ea typeface="+mn-ea"/>
            <a:cs typeface="Times New Roman" panose="02020603050405020304" pitchFamily="18" charset="0"/>
          </a:endParaRPr>
        </a:p>
        <a:p>
          <a:pPr algn="ctr"/>
          <a:r>
            <a:rPr lang="en-US" sz="1200" b="1">
              <a:solidFill>
                <a:schemeClr val="accent6">
                  <a:lumMod val="50000"/>
                </a:schemeClr>
              </a:solidFill>
              <a:effectLst/>
              <a:latin typeface="Times New Roman" panose="02020603050405020304" pitchFamily="18" charset="0"/>
              <a:ea typeface="+mn-ea"/>
              <a:cs typeface="Times New Roman" panose="02020603050405020304" pitchFamily="18" charset="0"/>
            </a:rPr>
            <a:t>Finance</a:t>
          </a:r>
        </a:p>
        <a:p>
          <a:pPr algn="ctr"/>
          <a:r>
            <a:rPr lang="en-US" sz="1200" b="1">
              <a:solidFill>
                <a:schemeClr val="tx1"/>
              </a:solidFill>
              <a:effectLst/>
              <a:latin typeface="Times New Roman" panose="02020603050405020304" pitchFamily="18" charset="0"/>
              <a:ea typeface="+mn-ea"/>
              <a:cs typeface="Times New Roman" panose="02020603050405020304" pitchFamily="18" charset="0"/>
            </a:rPr>
            <a:t>13-2011 Financial Specialists</a:t>
          </a:r>
        </a:p>
        <a:p>
          <a:pPr algn="l"/>
          <a:r>
            <a:rPr lang="en-US" sz="1200">
              <a:solidFill>
                <a:schemeClr val="tx1"/>
              </a:solidFill>
              <a:effectLst/>
              <a:latin typeface="Times New Roman" panose="02020603050405020304" pitchFamily="18" charset="0"/>
              <a:ea typeface="+mn-ea"/>
              <a:cs typeface="Times New Roman" panose="02020603050405020304" pitchFamily="18" charset="0"/>
            </a:rPr>
            <a:t>Examine, analyze, and interpret accounting records to prepare financial statements, give advice, or audit and evaluate statements prepared by others. Install or advise on systems of recording costs or other financial and budgetary data. Typically reports to head of unit/department.</a:t>
          </a:r>
        </a:p>
        <a:p>
          <a:pPr algn="ctr"/>
          <a:endParaRPr lang="en-US" sz="1200">
            <a:solidFill>
              <a:schemeClr val="tx1"/>
            </a:solidFill>
            <a:effectLst/>
            <a:latin typeface="Times New Roman" panose="02020603050405020304" pitchFamily="18" charset="0"/>
            <a:ea typeface="+mn-ea"/>
            <a:cs typeface="Times New Roman" panose="02020603050405020304" pitchFamily="18" charset="0"/>
          </a:endParaRPr>
        </a:p>
        <a:p>
          <a:pPr algn="ctr"/>
          <a:r>
            <a:rPr lang="en-US" sz="1200" b="1">
              <a:solidFill>
                <a:schemeClr val="accent6">
                  <a:lumMod val="50000"/>
                </a:schemeClr>
              </a:solidFill>
              <a:effectLst/>
              <a:latin typeface="Times New Roman" panose="02020603050405020304" pitchFamily="18" charset="0"/>
              <a:ea typeface="+mn-ea"/>
              <a:cs typeface="Times New Roman" panose="02020603050405020304" pitchFamily="18" charset="0"/>
            </a:rPr>
            <a:t>General Office</a:t>
          </a:r>
        </a:p>
        <a:p>
          <a:pPr algn="ctr"/>
          <a:r>
            <a:rPr lang="en-US" sz="1200" b="1">
              <a:solidFill>
                <a:schemeClr val="tx1"/>
              </a:solidFill>
              <a:effectLst/>
              <a:latin typeface="Times New Roman" panose="02020603050405020304" pitchFamily="18" charset="0"/>
              <a:ea typeface="+mn-ea"/>
              <a:cs typeface="Times New Roman" panose="02020603050405020304" pitchFamily="18" charset="0"/>
            </a:rPr>
            <a:t>43-9061 Other Office and Administrative Support Workers</a:t>
          </a:r>
        </a:p>
        <a:p>
          <a:pPr algn="l"/>
          <a:r>
            <a:rPr lang="en-US" sz="1200">
              <a:solidFill>
                <a:schemeClr val="tx1"/>
              </a:solidFill>
              <a:effectLst/>
              <a:latin typeface="Times New Roman" panose="02020603050405020304" pitchFamily="18" charset="0"/>
              <a:ea typeface="+mn-ea"/>
              <a:cs typeface="Times New Roman" panose="02020603050405020304" pitchFamily="18" charset="0"/>
            </a:rPr>
            <a:t>Perform duties too varied and diverse to be classified in any specific office clerical occupation, requiring knowledge of office systems and procedures. Clerical duties may be assigned in accordance with the office procedures of individual establishments and may include a combination of answering telephones, bookkeeping, typing or word processing, office machine operation, and filing. Typically reports to a supervisor or manager.</a:t>
          </a:r>
        </a:p>
        <a:p>
          <a:pPr algn="ctr"/>
          <a:endParaRPr lang="en-US" sz="1200">
            <a:solidFill>
              <a:schemeClr val="tx1"/>
            </a:solidFill>
            <a:effectLst/>
            <a:latin typeface="Times New Roman" panose="02020603050405020304" pitchFamily="18" charset="0"/>
            <a:ea typeface="+mn-ea"/>
            <a:cs typeface="Times New Roman" panose="02020603050405020304" pitchFamily="18" charset="0"/>
          </a:endParaRPr>
        </a:p>
        <a:p>
          <a:pPr algn="ctr"/>
          <a:r>
            <a:rPr lang="en-US" sz="1200" b="1">
              <a:solidFill>
                <a:schemeClr val="accent6">
                  <a:lumMod val="50000"/>
                </a:schemeClr>
              </a:solidFill>
              <a:effectLst/>
              <a:latin typeface="Times New Roman" panose="02020603050405020304" pitchFamily="18" charset="0"/>
              <a:ea typeface="+mn-ea"/>
              <a:cs typeface="Times New Roman" panose="02020603050405020304" pitchFamily="18" charset="0"/>
            </a:rPr>
            <a:t>Staff, Operations</a:t>
          </a:r>
        </a:p>
        <a:p>
          <a:pPr algn="ctr"/>
          <a:r>
            <a:rPr lang="en-US" sz="1200" b="1">
              <a:solidFill>
                <a:schemeClr val="tx1"/>
              </a:solidFill>
              <a:effectLst/>
              <a:latin typeface="Times New Roman" panose="02020603050405020304" pitchFamily="18" charset="0"/>
              <a:ea typeface="+mn-ea"/>
              <a:cs typeface="Times New Roman" panose="02020603050405020304" pitchFamily="18" charset="0"/>
            </a:rPr>
            <a:t>35-0000 Food Preparation and Service Related Occupations</a:t>
          </a:r>
        </a:p>
        <a:p>
          <a:pPr algn="l"/>
          <a:r>
            <a:rPr lang="en-US" sz="1200">
              <a:solidFill>
                <a:schemeClr val="tx1"/>
              </a:solidFill>
              <a:effectLst/>
              <a:latin typeface="Times New Roman" panose="02020603050405020304" pitchFamily="18" charset="0"/>
              <a:ea typeface="+mn-ea"/>
              <a:cs typeface="Times New Roman" panose="02020603050405020304" pitchFamily="18" charset="0"/>
            </a:rPr>
            <a:t>Food Preparation and Serving Related Workers</a:t>
          </a:r>
        </a:p>
      </xdr:txBody>
    </xdr:sp>
    <xdr:clientData/>
  </xdr:oneCellAnchor>
</xdr:wsDr>
</file>

<file path=xl/drawings/drawing4.xml><?xml version="1.0" encoding="utf-8"?>
<xdr:wsDr xmlns:xdr="http://schemas.openxmlformats.org/drawingml/2006/spreadsheetDrawing" xmlns:a="http://schemas.openxmlformats.org/drawingml/2006/main">
  <xdr:twoCellAnchor editAs="oneCell">
    <xdr:from>
      <xdr:col>8</xdr:col>
      <xdr:colOff>0</xdr:colOff>
      <xdr:row>1</xdr:row>
      <xdr:rowOff>0</xdr:rowOff>
    </xdr:from>
    <xdr:to>
      <xdr:col>8</xdr:col>
      <xdr:colOff>5584</xdr:colOff>
      <xdr:row>1</xdr:row>
      <xdr:rowOff>0</xdr:rowOff>
    </xdr:to>
    <xdr:pic>
      <xdr:nvPicPr>
        <xdr:cNvPr id="1184" name="Picture 8" descr="c">
          <a:extLst>
            <a:ext uri="{FF2B5EF4-FFF2-40B4-BE49-F238E27FC236}">
              <a16:creationId xmlns:a16="http://schemas.microsoft.com/office/drawing/2014/main" id="{00000000-0008-0000-0500-0000A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10425" y="55245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0</xdr:col>
      <xdr:colOff>9525</xdr:colOff>
      <xdr:row>1</xdr:row>
      <xdr:rowOff>9525</xdr:rowOff>
    </xdr:to>
    <xdr:pic>
      <xdr:nvPicPr>
        <xdr:cNvPr id="3247" name="Picture 1" descr="c">
          <a:extLst>
            <a:ext uri="{FF2B5EF4-FFF2-40B4-BE49-F238E27FC236}">
              <a16:creationId xmlns:a16="http://schemas.microsoft.com/office/drawing/2014/main" id="{00000000-0008-0000-0900-0000A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000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xdr:row>
      <xdr:rowOff>0</xdr:rowOff>
    </xdr:from>
    <xdr:to>
      <xdr:col>3</xdr:col>
      <xdr:colOff>9525</xdr:colOff>
      <xdr:row>1</xdr:row>
      <xdr:rowOff>9525</xdr:rowOff>
    </xdr:to>
    <xdr:pic>
      <xdr:nvPicPr>
        <xdr:cNvPr id="3248" name="Picture 2" descr="c">
          <a:extLst>
            <a:ext uri="{FF2B5EF4-FFF2-40B4-BE49-F238E27FC236}">
              <a16:creationId xmlns:a16="http://schemas.microsoft.com/office/drawing/2014/main" id="{00000000-0008-0000-0900-0000B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47875" y="2000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30</xdr:row>
      <xdr:rowOff>0</xdr:rowOff>
    </xdr:from>
    <xdr:to>
      <xdr:col>1</xdr:col>
      <xdr:colOff>9525</xdr:colOff>
      <xdr:row>30</xdr:row>
      <xdr:rowOff>9525</xdr:rowOff>
    </xdr:to>
    <xdr:pic>
      <xdr:nvPicPr>
        <xdr:cNvPr id="3249" name="Picture 1" descr="c">
          <a:extLst>
            <a:ext uri="{FF2B5EF4-FFF2-40B4-BE49-F238E27FC236}">
              <a16:creationId xmlns:a16="http://schemas.microsoft.com/office/drawing/2014/main" id="{00000000-0008-0000-0900-0000B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3425" y="2000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Dual_Staff_table" displayName="Dual_Staff_table" ref="B29:O36" totalsRowCount="1" headerRowDxfId="275" dataDxfId="274" totalsRowDxfId="272" tableBorderDxfId="273" totalsRowBorderDxfId="271">
  <tableColumns count="14">
    <tableColumn id="1" xr3:uid="{00000000-0010-0000-0000-000001000000}" name="Role" totalsRowLabel="Total" dataDxfId="270" totalsRowDxfId="269" dataCellStyle="Normal 4"/>
    <tableColumn id="2" xr3:uid="{00000000-0010-0000-0000-000002000000}" name="CCC" totalsRowFunction="sum" dataDxfId="268" totalsRowDxfId="267" dataCellStyle="Currency">
      <calculatedColumnFormula>SUMIF(InputB,Dual_Staff_table[[#This Row],[Role]],Input!$J$15:$J$40)</calculatedColumnFormula>
    </tableColumn>
    <tableColumn id="3" xr3:uid="{00000000-0010-0000-0000-000003000000}" name="ADC" totalsRowFunction="sum" dataDxfId="266" totalsRowDxfId="265" dataCellStyle="Currency">
      <calculatedColumnFormula>SUMIF(InputB,Dual_Staff_table[[#This Row],[Role]],Input!$N$15:$N$40)</calculatedColumnFormula>
    </tableColumn>
    <tableColumn id="4" xr3:uid="{00000000-0010-0000-0000-000004000000}" name="DCH" totalsRowFunction="sum" dataDxfId="264" totalsRowDxfId="263" dataCellStyle="Currency">
      <calculatedColumnFormula>SUMIF(InputB,Dual_Staff_table[[#This Row],[Role]],Input!$R$15:$R$40)</calculatedColumnFormula>
    </tableColumn>
    <tableColumn id="5" xr3:uid="{00000000-0010-0000-0000-000005000000}" name="CCC Staff" totalsRowFunction="sum" dataDxfId="262" totalsRowDxfId="261" dataCellStyle="Currency">
      <calculatedColumnFormula>COUNTIFS(InputB,Dual_Staff_table[[#This Row],[Role]],Input!$J$15:$J$40,"&gt;0")</calculatedColumnFormula>
    </tableColumn>
    <tableColumn id="6" xr3:uid="{00000000-0010-0000-0000-000006000000}" name="ADC Staff" totalsRowFunction="sum" dataDxfId="260" totalsRowDxfId="259" dataCellStyle="Currency">
      <calculatedColumnFormula>COUNTIFS(InputB,Dual_Staff_table[[#This Row],[Role]],Input!$N$15:$N$40,"&gt;0")</calculatedColumnFormula>
    </tableColumn>
    <tableColumn id="7" xr3:uid="{00000000-0010-0000-0000-000007000000}" name="DCH Staff" totalsRowFunction="sum" dataDxfId="258" totalsRowDxfId="257" dataCellStyle="Currency">
      <calculatedColumnFormula>COUNTIFS(InputB,Dual_Staff_table[[#This Row],[Role]],Input!$R$15:$R$40,"&gt;0")</calculatedColumnFormula>
    </tableColumn>
    <tableColumn id="11" xr3:uid="{00000000-0010-0000-0000-00000B000000}" name="Total Salary_x000a_CCC &amp; ADC" totalsRowFunction="sum" dataDxfId="256" totalsRowDxfId="255" dataCellStyle="Comma">
      <calculatedColumnFormula>SUM(Dual_Staff_table[[#This Row],[CCC]:[ADC]])</calculatedColumnFormula>
    </tableColumn>
    <tableColumn id="10" xr3:uid="{00000000-0010-0000-0000-00000A000000}" name="% of Administrative Allocation_x000a_CCC &amp; ADC" totalsRowFunction="sum" dataDxfId="254" totalsRowDxfId="253" dataCellStyle="Comma">
      <calculatedColumnFormula>IFERROR(Dual_Staff_table[[#This Row],[Total Salary
CCC &amp; ADC]]/$J$18,"")</calculatedColumnFormula>
    </tableColumn>
    <tableColumn id="9" xr3:uid="{00000000-0010-0000-0000-000009000000}" name="Total Salary_x000a_DCH" totalsRowFunction="sum" dataDxfId="252" totalsRowDxfId="251" dataCellStyle="Comma">
      <calculatedColumnFormula>Dual_Staff_table[[#This Row],[DCH]]</calculatedColumnFormula>
    </tableColumn>
    <tableColumn id="8" xr3:uid="{00000000-0010-0000-0000-000008000000}" name="% of Administrative Allocation_x000a_DCH" totalsRowFunction="sum" dataDxfId="250" totalsRowDxfId="249" dataCellStyle="Comma">
      <calculatedColumnFormula>IFERROR(Dual_Staff_table[[#This Row],[Total Salary
DCH]]/$J$19,"")</calculatedColumnFormula>
    </tableColumn>
    <tableColumn id="12" xr3:uid="{00000000-0010-0000-0000-00000C000000}" name="Total Salaries_x000a_(All Programs)" totalsRowFunction="sum" dataDxfId="248" totalsRowDxfId="247" dataCellStyle="Currency">
      <calculatedColumnFormula>SUM(Dual_Staff_table[[#This Row],[CCC]:[DCH]])</calculatedColumnFormula>
    </tableColumn>
    <tableColumn id="13" xr3:uid="{00000000-0010-0000-0000-00000D000000}" name="% of  Administrative Allocation _x000a_" totalsRowFunction="sum" dataDxfId="246" totalsRowDxfId="245" dataCellStyle="Normal 4">
      <calculatedColumnFormula>IFERROR(Dual_Staff_table[[#This Row],[Total Salaries
(All Programs)]]/$J$20,"")</calculatedColumnFormula>
    </tableColumn>
    <tableColumn id="14" xr3:uid="{00000000-0010-0000-0000-00000E000000}" name="Max Regional Range by position" dataDxfId="244" totalsRowDxfId="243" dataCellStyle="Comma">
      <calculatedColumnFormula>IFERROR(
   IF( $C$9="Texas", INDEX(Texas[],MATCH(B30,Texas[Category],0),6),
   IF( $C$9="Dallas-Fort Worth-Arlington MSA", INDEX(Dallas_Ft_Worth_Arlington[],MATCH(B30,Dallas_Ft_Worth_Arlington[Category],0),6),
   IF( $C$9="Houston-Pasasdena-The Woodlands MSA", INDEX(Houston_Pasadena_Woodlands[],MATCH(B30,Houston_Pasadena_Woodlands[Category],0),6),
   IF( $C$9="Midland MSA", INDEX(#REF!,MATCH(B30,#REF!,0),6),
   IF( $C$9="San Antonio-New Braunfels MSA",INDEX(San_Antonio[],MATCH(B30,San_Antonio[Category],0),6),
   ""
   ))))),
"")</calculatedColumnFormula>
    </tableColumn>
  </tableColumns>
  <tableStyleInfo name="Table Style 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1000000}" name="Dallas_Ft_Worth_Arlington" displayName="Dallas_Ft_Worth_Arlington" ref="B4:E10" totalsRowShown="0" headerRowDxfId="242" tableBorderDxfId="241" headerRowCellStyle="Normal 4">
  <autoFilter ref="B4:E10" xr:uid="{00000000-0009-0000-0100-000003000000}">
    <filterColumn colId="0" hiddenButton="1"/>
    <filterColumn colId="1" hiddenButton="1"/>
    <filterColumn colId="2" hiddenButton="1"/>
    <filterColumn colId="3" hiddenButton="1"/>
  </autoFilter>
  <tableColumns count="4">
    <tableColumn id="1" xr3:uid="{00000000-0010-0000-0100-000001000000}" name="Category" dataDxfId="240" dataCellStyle="Normal 4"/>
    <tableColumn id="2" xr3:uid="{00000000-0010-0000-0100-000002000000}" name="Min" dataDxfId="239" dataCellStyle="Currency"/>
    <tableColumn id="4" xr3:uid="{00000000-0010-0000-0100-000004000000}" name="Median" dataDxfId="238" dataCellStyle="Currency"/>
    <tableColumn id="6" xr3:uid="{00000000-0010-0000-0100-000006000000}" name="Max" dataDxfId="237" dataCellStyle="Currency"/>
  </tableColumns>
  <tableStyleInfo name="Table Style 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2000000}" name="Houston_Pasadena_Woodlands" displayName="Houston_Pasadena_Woodlands" ref="H4:K10" totalsRowShown="0" headerRowDxfId="236" tableBorderDxfId="235" headerRowCellStyle="Normal 4">
  <autoFilter ref="H4:K10" xr:uid="{00000000-0009-0000-0100-000004000000}">
    <filterColumn colId="0" hiddenButton="1"/>
    <filterColumn colId="1" hiddenButton="1"/>
    <filterColumn colId="2" hiddenButton="1"/>
    <filterColumn colId="3" hiddenButton="1"/>
  </autoFilter>
  <tableColumns count="4">
    <tableColumn id="1" xr3:uid="{00000000-0010-0000-0200-000001000000}" name="Category" dataDxfId="234" dataCellStyle="Normal 4"/>
    <tableColumn id="2" xr3:uid="{00000000-0010-0000-0200-000002000000}" name="Min" dataDxfId="233" dataCellStyle="Currency"/>
    <tableColumn id="4" xr3:uid="{00000000-0010-0000-0200-000004000000}" name="Median" dataDxfId="232" dataCellStyle="Currency"/>
    <tableColumn id="6" xr3:uid="{00000000-0010-0000-0200-000006000000}" name="Max" dataDxfId="231" dataCellStyle="Currency"/>
  </tableColumns>
  <tableStyleInfo name="Table Style 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3000000}" name="San_Antonio" displayName="San_Antonio" ref="B13:E19" totalsRowShown="0" headerRowDxfId="230" tableBorderDxfId="229" headerRowCellStyle="Normal 4">
  <autoFilter ref="B13:E19" xr:uid="{00000000-0009-0000-0100-000006000000}">
    <filterColumn colId="0" hiddenButton="1"/>
    <filterColumn colId="1" hiddenButton="1"/>
    <filterColumn colId="2" hiddenButton="1"/>
    <filterColumn colId="3" hiddenButton="1"/>
  </autoFilter>
  <tableColumns count="4">
    <tableColumn id="1" xr3:uid="{00000000-0010-0000-0300-000001000000}" name="Category" dataDxfId="228" dataCellStyle="Normal 4"/>
    <tableColumn id="2" xr3:uid="{00000000-0010-0000-0300-000002000000}" name="Min" dataDxfId="227" dataCellStyle="Currency"/>
    <tableColumn id="4" xr3:uid="{00000000-0010-0000-0300-000004000000}" name="Median" dataDxfId="226" dataCellStyle="Currency"/>
    <tableColumn id="6" xr3:uid="{00000000-0010-0000-0300-000006000000}" name="Max" dataDxfId="225" dataCellStyle="Currency"/>
  </tableColumns>
  <tableStyleInfo name="Table Style 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4000000}" name="Texas" displayName="Texas" ref="H13:K19" totalsRowShown="0" headerRowDxfId="224" tableBorderDxfId="223" headerRowCellStyle="Normal 4">
  <autoFilter ref="H13:K19" xr:uid="{00000000-0009-0000-0100-000007000000}">
    <filterColumn colId="0" hiddenButton="1"/>
    <filterColumn colId="1" hiddenButton="1"/>
    <filterColumn colId="2" hiddenButton="1"/>
    <filterColumn colId="3" hiddenButton="1"/>
  </autoFilter>
  <tableColumns count="4">
    <tableColumn id="1" xr3:uid="{00000000-0010-0000-0400-000001000000}" name="Category" dataDxfId="222" dataCellStyle="Normal 4"/>
    <tableColumn id="2" xr3:uid="{00000000-0010-0000-0400-000002000000}" name="Min" dataDxfId="221" dataCellStyle="Currency"/>
    <tableColumn id="4" xr3:uid="{00000000-0010-0000-0400-000004000000}" name="Median" dataDxfId="220" dataCellStyle="Currency"/>
    <tableColumn id="6" xr3:uid="{00000000-0010-0000-0400-000006000000}" name="Max" dataDxfId="219" dataCellStyle="Currency"/>
  </tableColumns>
  <tableStyleInfo name="Table Style 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5000000}" name="CE_Input_Table" displayName="CE_Input_Table" ref="A1:GK2" totalsRowShown="0" headerRowDxfId="218" dataDxfId="217">
  <sortState xmlns:xlrd2="http://schemas.microsoft.com/office/spreadsheetml/2017/richdata2" ref="A2:BH110">
    <sortCondition ref="D1:D110"/>
  </sortState>
  <tableColumns count="193">
    <tableColumn id="1" xr3:uid="{00000000-0010-0000-0500-000001000000}" name="Entered" dataDxfId="216"/>
    <tableColumn id="2" xr3:uid="{00000000-0010-0000-0500-000002000000}" name="Entered By" dataDxfId="215"/>
    <tableColumn id="4" xr3:uid="{00000000-0010-0000-0500-000004000000}" name="CE ID" dataDxfId="214"/>
    <tableColumn id="5" xr3:uid="{00000000-0010-0000-0500-000005000000}" name="CE Name" dataDxfId="213"/>
    <tableColumn id="6" xr3:uid="{00000000-0010-0000-0500-000006000000}" name="County" dataDxfId="212"/>
    <tableColumn id="7" xr3:uid="{00000000-0010-0000-0500-000007000000}" name="# of Center Sites" dataDxfId="211"/>
    <tableColumn id="113" xr3:uid="{00000000-0010-0000-0500-000071000000}" name="# of DCH Sites" dataDxfId="210"/>
    <tableColumn id="8" xr3:uid="{00000000-0010-0000-0500-000008000000}" name="Projected Program Reimbursment" dataDxfId="209" dataCellStyle="Currency"/>
    <tableColumn id="10" xr3:uid="{00000000-0010-0000-0500-00000A000000}" name="A" dataDxfId="208" dataCellStyle="Currency"/>
    <tableColumn id="13" xr3:uid="{00000000-0010-0000-0500-00000D000000}" name="B" dataDxfId="207" dataCellStyle="Currency"/>
    <tableColumn id="14" xr3:uid="{00000000-0010-0000-0500-00000E000000}" name="C" dataDxfId="206" dataCellStyle="Currency"/>
    <tableColumn id="15" xr3:uid="{00000000-0010-0000-0500-00000F000000}" name="D" dataDxfId="205" dataCellStyle="Currency"/>
    <tableColumn id="18" xr3:uid="{00000000-0010-0000-0500-000012000000}" name="E" dataDxfId="204" dataCellStyle="Currency"/>
    <tableColumn id="19" xr3:uid="{00000000-0010-0000-0500-000013000000}" name="F" dataDxfId="203" dataCellStyle="Currency"/>
    <tableColumn id="20" xr3:uid="{00000000-0010-0000-0500-000014000000}" name="G" dataDxfId="202" dataCellStyle="Currency"/>
    <tableColumn id="23" xr3:uid="{00000000-0010-0000-0500-000017000000}" name="H" dataDxfId="201" dataCellStyle="Currency"/>
    <tableColumn id="24" xr3:uid="{00000000-0010-0000-0500-000018000000}" name="I" dataDxfId="200" dataCellStyle="Currency"/>
    <tableColumn id="25" xr3:uid="{00000000-0010-0000-0500-000019000000}" name="J" dataDxfId="199" dataCellStyle="Currency"/>
    <tableColumn id="28" xr3:uid="{00000000-0010-0000-0500-00001C000000}" name="K" dataDxfId="198" dataCellStyle="Currency"/>
    <tableColumn id="29" xr3:uid="{00000000-0010-0000-0500-00001D000000}" name="L" dataDxfId="197" dataCellStyle="Currency"/>
    <tableColumn id="30" xr3:uid="{00000000-0010-0000-0500-00001E000000}" name="M" dataDxfId="196" dataCellStyle="Currency"/>
    <tableColumn id="33" xr3:uid="{00000000-0010-0000-0500-000021000000}" name="N" dataDxfId="195" dataCellStyle="Currency"/>
    <tableColumn id="34" xr3:uid="{00000000-0010-0000-0500-000022000000}" name="O" dataDxfId="194" dataCellStyle="Currency"/>
    <tableColumn id="35" xr3:uid="{00000000-0010-0000-0500-000023000000}" name="P" dataDxfId="193" dataCellStyle="Currency"/>
    <tableColumn id="38" xr3:uid="{00000000-0010-0000-0500-000026000000}" name="Q" dataDxfId="192" dataCellStyle="Currency"/>
    <tableColumn id="39" xr3:uid="{00000000-0010-0000-0500-000027000000}" name="R" dataDxfId="191" dataCellStyle="Currency"/>
    <tableColumn id="45" xr3:uid="{00000000-0010-0000-0500-00002D000000}" name="S" dataDxfId="190" dataCellStyle="Currency"/>
    <tableColumn id="48" xr3:uid="{00000000-0010-0000-0500-000030000000}" name="T" dataDxfId="189" dataCellStyle="Currency"/>
    <tableColumn id="49" xr3:uid="{00000000-0010-0000-0500-000031000000}" name="U" dataDxfId="188" dataCellStyle="Currency"/>
    <tableColumn id="60" xr3:uid="{00000000-0010-0000-0500-00003C000000}" name="V" dataDxfId="187" dataCellStyle="Currency"/>
    <tableColumn id="50" xr3:uid="{00000000-0010-0000-0500-000032000000}" name="W" dataDxfId="186" dataCellStyle="Currency"/>
    <tableColumn id="51" xr3:uid="{00000000-0010-0000-0500-000033000000}" name="X" dataDxfId="185" dataCellStyle="Currency"/>
    <tableColumn id="52" xr3:uid="{00000000-0010-0000-0500-000034000000}" name="Y" dataDxfId="184" dataCellStyle="Currency"/>
    <tableColumn id="53" xr3:uid="{00000000-0010-0000-0500-000035000000}" name="Z" dataDxfId="183" dataCellStyle="Currency"/>
    <tableColumn id="114" xr3:uid="{00000000-0010-0000-0500-000072000000}" name="CCCR" dataDxfId="182" dataCellStyle="Currency"/>
    <tableColumn id="54" xr3:uid="{00000000-0010-0000-0500-000036000000}" name="A1" dataDxfId="181" dataCellStyle="Currency"/>
    <tableColumn id="55" xr3:uid="{00000000-0010-0000-0500-000037000000}" name="B1" dataDxfId="180" dataCellStyle="Currency"/>
    <tableColumn id="56" xr3:uid="{00000000-0010-0000-0500-000038000000}" name="C1" dataDxfId="179" dataCellStyle="Currency"/>
    <tableColumn id="57" xr3:uid="{00000000-0010-0000-0500-000039000000}" name="D1" dataDxfId="178" dataCellStyle="Currency"/>
    <tableColumn id="58" xr3:uid="{00000000-0010-0000-0500-00003A000000}" name="E1" dataDxfId="177" dataCellStyle="Currency"/>
    <tableColumn id="9" xr3:uid="{00000000-0010-0000-0500-000009000000}" name="F1" dataDxfId="176" dataCellStyle="Currency"/>
    <tableColumn id="11" xr3:uid="{00000000-0010-0000-0500-00000B000000}" name="G1" dataDxfId="175" dataCellStyle="Currency"/>
    <tableColumn id="12" xr3:uid="{00000000-0010-0000-0500-00000C000000}" name="H1" dataDxfId="174" dataCellStyle="Currency"/>
    <tableColumn id="16" xr3:uid="{00000000-0010-0000-0500-000010000000}" name="I1" dataDxfId="173" dataCellStyle="Currency"/>
    <tableColumn id="17" xr3:uid="{00000000-0010-0000-0500-000011000000}" name="J1" dataDxfId="172" dataCellStyle="Currency"/>
    <tableColumn id="21" xr3:uid="{00000000-0010-0000-0500-000015000000}" name="K1" dataDxfId="171" dataCellStyle="Currency"/>
    <tableColumn id="22" xr3:uid="{00000000-0010-0000-0500-000016000000}" name="L1" dataDxfId="170" dataCellStyle="Currency"/>
    <tableColumn id="26" xr3:uid="{00000000-0010-0000-0500-00001A000000}" name="M1" dataDxfId="169" dataCellStyle="Currency"/>
    <tableColumn id="27" xr3:uid="{00000000-0010-0000-0500-00001B000000}" name="N1" dataDxfId="168" dataCellStyle="Currency"/>
    <tableColumn id="31" xr3:uid="{00000000-0010-0000-0500-00001F000000}" name="O1" dataDxfId="167" dataCellStyle="Currency"/>
    <tableColumn id="32" xr3:uid="{00000000-0010-0000-0500-000020000000}" name="P1" dataDxfId="166" dataCellStyle="Currency"/>
    <tableColumn id="36" xr3:uid="{00000000-0010-0000-0500-000024000000}" name="Q1" dataDxfId="165" dataCellStyle="Currency"/>
    <tableColumn id="37" xr3:uid="{00000000-0010-0000-0500-000025000000}" name="R1" dataDxfId="164" dataCellStyle="Currency"/>
    <tableColumn id="40" xr3:uid="{00000000-0010-0000-0500-000028000000}" name="S1" dataDxfId="163" dataCellStyle="Currency"/>
    <tableColumn id="41" xr3:uid="{00000000-0010-0000-0500-000029000000}" name="T1" dataDxfId="162" dataCellStyle="Currency"/>
    <tableColumn id="42" xr3:uid="{00000000-0010-0000-0500-00002A000000}" name="U1" dataDxfId="161" dataCellStyle="Currency"/>
    <tableColumn id="43" xr3:uid="{00000000-0010-0000-0500-00002B000000}" name="V1" dataDxfId="160" dataCellStyle="Currency"/>
    <tableColumn id="44" xr3:uid="{00000000-0010-0000-0500-00002C000000}" name="W1" dataDxfId="159" dataCellStyle="Currency"/>
    <tableColumn id="46" xr3:uid="{00000000-0010-0000-0500-00002E000000}" name="X1" dataDxfId="158" dataCellStyle="Currency"/>
    <tableColumn id="47" xr3:uid="{00000000-0010-0000-0500-00002F000000}" name="Y1" dataDxfId="157" dataCellStyle="Currency"/>
    <tableColumn id="59" xr3:uid="{00000000-0010-0000-0500-00003B000000}" name="Z1" dataDxfId="156" dataCellStyle="Currency"/>
    <tableColumn id="115" xr3:uid="{00000000-0010-0000-0500-000073000000}" name="ADCR" dataDxfId="155" dataCellStyle="Currency"/>
    <tableColumn id="61" xr3:uid="{00000000-0010-0000-0500-00003D000000}" name="A2" dataDxfId="154" dataCellStyle="Currency"/>
    <tableColumn id="62" xr3:uid="{00000000-0010-0000-0500-00003E000000}" name="B2" dataDxfId="153" dataCellStyle="Currency"/>
    <tableColumn id="63" xr3:uid="{00000000-0010-0000-0500-00003F000000}" name="C2" dataDxfId="152" dataCellStyle="Currency"/>
    <tableColumn id="64" xr3:uid="{00000000-0010-0000-0500-000040000000}" name="D2" dataDxfId="151" dataCellStyle="Currency"/>
    <tableColumn id="65" xr3:uid="{00000000-0010-0000-0500-000041000000}" name="E2" dataDxfId="150" dataCellStyle="Currency"/>
    <tableColumn id="66" xr3:uid="{00000000-0010-0000-0500-000042000000}" name="F2" dataDxfId="149" dataCellStyle="Currency"/>
    <tableColumn id="67" xr3:uid="{00000000-0010-0000-0500-000043000000}" name="G2" dataDxfId="148" dataCellStyle="Currency"/>
    <tableColumn id="68" xr3:uid="{00000000-0010-0000-0500-000044000000}" name="H2" dataDxfId="147" dataCellStyle="Currency"/>
    <tableColumn id="69" xr3:uid="{00000000-0010-0000-0500-000045000000}" name="I2" dataDxfId="146" dataCellStyle="Currency"/>
    <tableColumn id="70" xr3:uid="{00000000-0010-0000-0500-000046000000}" name="J2" dataDxfId="145" dataCellStyle="Currency"/>
    <tableColumn id="71" xr3:uid="{00000000-0010-0000-0500-000047000000}" name="K2" dataDxfId="144" dataCellStyle="Currency"/>
    <tableColumn id="72" xr3:uid="{00000000-0010-0000-0500-000048000000}" name="L2" dataDxfId="143" dataCellStyle="Currency"/>
    <tableColumn id="73" xr3:uid="{00000000-0010-0000-0500-000049000000}" name="M2" dataDxfId="142" dataCellStyle="Currency"/>
    <tableColumn id="74" xr3:uid="{00000000-0010-0000-0500-00004A000000}" name="N2" dataDxfId="141" dataCellStyle="Currency"/>
    <tableColumn id="75" xr3:uid="{00000000-0010-0000-0500-00004B000000}" name="O2" dataDxfId="140" dataCellStyle="Currency"/>
    <tableColumn id="76" xr3:uid="{00000000-0010-0000-0500-00004C000000}" name="P2" dataDxfId="139" dataCellStyle="Currency"/>
    <tableColumn id="77" xr3:uid="{00000000-0010-0000-0500-00004D000000}" name="Q2" dataDxfId="138" dataCellStyle="Currency"/>
    <tableColumn id="78" xr3:uid="{00000000-0010-0000-0500-00004E000000}" name="R2" dataDxfId="137" dataCellStyle="Currency"/>
    <tableColumn id="79" xr3:uid="{00000000-0010-0000-0500-00004F000000}" name="S2" dataDxfId="136" dataCellStyle="Currency"/>
    <tableColumn id="80" xr3:uid="{00000000-0010-0000-0500-000050000000}" name="T2" dataDxfId="135" dataCellStyle="Currency"/>
    <tableColumn id="81" xr3:uid="{00000000-0010-0000-0500-000051000000}" name="U2" dataDxfId="134" dataCellStyle="Currency"/>
    <tableColumn id="82" xr3:uid="{00000000-0010-0000-0500-000052000000}" name="V2" dataDxfId="133" dataCellStyle="Currency"/>
    <tableColumn id="83" xr3:uid="{00000000-0010-0000-0500-000053000000}" name="W2" dataDxfId="132" dataCellStyle="Currency"/>
    <tableColumn id="84" xr3:uid="{00000000-0010-0000-0500-000054000000}" name="X2" dataDxfId="131" dataCellStyle="Currency"/>
    <tableColumn id="85" xr3:uid="{00000000-0010-0000-0500-000055000000}" name="Y2" dataDxfId="130" dataCellStyle="Currency"/>
    <tableColumn id="86" xr3:uid="{00000000-0010-0000-0500-000056000000}" name="Z2" dataDxfId="129" dataCellStyle="Currency"/>
    <tableColumn id="116" xr3:uid="{00000000-0010-0000-0500-000074000000}" name="DCHR" dataDxfId="128" dataCellStyle="Currency"/>
    <tableColumn id="87" xr3:uid="{00000000-0010-0000-0500-000057000000}" name="A3" dataDxfId="127" dataCellStyle="Currency"/>
    <tableColumn id="88" xr3:uid="{00000000-0010-0000-0500-000058000000}" name="B3" dataDxfId="126" dataCellStyle="Currency"/>
    <tableColumn id="89" xr3:uid="{00000000-0010-0000-0500-000059000000}" name="C3" dataDxfId="125" dataCellStyle="Currency"/>
    <tableColumn id="90" xr3:uid="{00000000-0010-0000-0500-00005A000000}" name="D3" dataDxfId="124" dataCellStyle="Currency"/>
    <tableColumn id="91" xr3:uid="{00000000-0010-0000-0500-00005B000000}" name="E3" dataDxfId="123" dataCellStyle="Currency"/>
    <tableColumn id="92" xr3:uid="{00000000-0010-0000-0500-00005C000000}" name="F3" dataDxfId="122" dataCellStyle="Currency"/>
    <tableColumn id="93" xr3:uid="{00000000-0010-0000-0500-00005D000000}" name="G3" dataDxfId="121" dataCellStyle="Currency"/>
    <tableColumn id="94" xr3:uid="{00000000-0010-0000-0500-00005E000000}" name="H3" dataDxfId="120" dataCellStyle="Currency"/>
    <tableColumn id="95" xr3:uid="{00000000-0010-0000-0500-00005F000000}" name="I3" dataDxfId="119" dataCellStyle="Currency"/>
    <tableColumn id="96" xr3:uid="{00000000-0010-0000-0500-000060000000}" name="J3" dataDxfId="118" dataCellStyle="Currency"/>
    <tableColumn id="97" xr3:uid="{00000000-0010-0000-0500-000061000000}" name="K3" dataDxfId="117" dataCellStyle="Currency"/>
    <tableColumn id="98" xr3:uid="{00000000-0010-0000-0500-000062000000}" name="L3" dataDxfId="116" dataCellStyle="Currency"/>
    <tableColumn id="99" xr3:uid="{00000000-0010-0000-0500-000063000000}" name="M3" dataDxfId="115" dataCellStyle="Currency"/>
    <tableColumn id="100" xr3:uid="{00000000-0010-0000-0500-000064000000}" name="N3" dataDxfId="114" dataCellStyle="Currency"/>
    <tableColumn id="101" xr3:uid="{00000000-0010-0000-0500-000065000000}" name="O3" dataDxfId="113" dataCellStyle="Currency"/>
    <tableColumn id="102" xr3:uid="{00000000-0010-0000-0500-000066000000}" name="P3" dataDxfId="112" dataCellStyle="Currency"/>
    <tableColumn id="103" xr3:uid="{00000000-0010-0000-0500-000067000000}" name="Q3" dataDxfId="111" dataCellStyle="Currency"/>
    <tableColumn id="104" xr3:uid="{00000000-0010-0000-0500-000068000000}" name="R3" dataDxfId="110" dataCellStyle="Currency"/>
    <tableColumn id="105" xr3:uid="{00000000-0010-0000-0500-000069000000}" name="S3" dataDxfId="109" dataCellStyle="Currency"/>
    <tableColumn id="106" xr3:uid="{00000000-0010-0000-0500-00006A000000}" name="T3" dataDxfId="108" dataCellStyle="Currency"/>
    <tableColumn id="107" xr3:uid="{00000000-0010-0000-0500-00006B000000}" name="U3" dataDxfId="107" dataCellStyle="Currency"/>
    <tableColumn id="108" xr3:uid="{00000000-0010-0000-0500-00006C000000}" name="V3" dataDxfId="106" dataCellStyle="Currency"/>
    <tableColumn id="109" xr3:uid="{00000000-0010-0000-0500-00006D000000}" name="W3" dataDxfId="105" dataCellStyle="Currency"/>
    <tableColumn id="110" xr3:uid="{00000000-0010-0000-0500-00006E000000}" name="X3" dataDxfId="104" dataCellStyle="Currency"/>
    <tableColumn id="111" xr3:uid="{00000000-0010-0000-0500-00006F000000}" name="Y3" dataDxfId="103" dataCellStyle="Currency"/>
    <tableColumn id="112" xr3:uid="{00000000-0010-0000-0500-000070000000}" name="Z3" dataDxfId="102" dataCellStyle="Currency"/>
    <tableColumn id="196" xr3:uid="{00000000-0010-0000-0500-0000C4000000}" name="A4" dataDxfId="101" dataCellStyle="Currency"/>
    <tableColumn id="197" xr3:uid="{00000000-0010-0000-0500-0000C5000000}" name="B4" dataDxfId="100" dataCellStyle="Currency"/>
    <tableColumn id="198" xr3:uid="{00000000-0010-0000-0500-0000C6000000}" name="C4" dataDxfId="99" dataCellStyle="Currency"/>
    <tableColumn id="199" xr3:uid="{00000000-0010-0000-0500-0000C7000000}" name="D4" dataDxfId="98" dataCellStyle="Currency"/>
    <tableColumn id="200" xr3:uid="{00000000-0010-0000-0500-0000C8000000}" name="E4" dataDxfId="97" dataCellStyle="Currency"/>
    <tableColumn id="201" xr3:uid="{00000000-0010-0000-0500-0000C9000000}" name="F4" dataDxfId="96" dataCellStyle="Currency"/>
    <tableColumn id="202" xr3:uid="{00000000-0010-0000-0500-0000CA000000}" name="G4" dataDxfId="95" dataCellStyle="Currency"/>
    <tableColumn id="203" xr3:uid="{00000000-0010-0000-0500-0000CB000000}" name="H4" dataDxfId="94" dataCellStyle="Currency"/>
    <tableColumn id="204" xr3:uid="{00000000-0010-0000-0500-0000CC000000}" name="I4" dataDxfId="93" dataCellStyle="Currency"/>
    <tableColumn id="205" xr3:uid="{00000000-0010-0000-0500-0000CD000000}" name="J4" dataDxfId="92" dataCellStyle="Currency"/>
    <tableColumn id="206" xr3:uid="{00000000-0010-0000-0500-0000CE000000}" name="K4" dataDxfId="91" dataCellStyle="Currency"/>
    <tableColumn id="207" xr3:uid="{00000000-0010-0000-0500-0000CF000000}" name="L4" dataDxfId="90" dataCellStyle="Currency"/>
    <tableColumn id="208" xr3:uid="{00000000-0010-0000-0500-0000D0000000}" name="M4" dataDxfId="89" dataCellStyle="Currency"/>
    <tableColumn id="209" xr3:uid="{00000000-0010-0000-0500-0000D1000000}" name="N4" dataDxfId="88" dataCellStyle="Currency"/>
    <tableColumn id="210" xr3:uid="{00000000-0010-0000-0500-0000D2000000}" name="O4" dataDxfId="87" dataCellStyle="Currency"/>
    <tableColumn id="211" xr3:uid="{00000000-0010-0000-0500-0000D3000000}" name="P4" dataDxfId="86" dataCellStyle="Currency"/>
    <tableColumn id="212" xr3:uid="{00000000-0010-0000-0500-0000D4000000}" name="Q4" dataDxfId="85" dataCellStyle="Currency"/>
    <tableColumn id="213" xr3:uid="{00000000-0010-0000-0500-0000D5000000}" name="R4" dataDxfId="84" dataCellStyle="Currency"/>
    <tableColumn id="214" xr3:uid="{00000000-0010-0000-0500-0000D6000000}" name="S4" dataDxfId="83" dataCellStyle="Currency"/>
    <tableColumn id="215" xr3:uid="{00000000-0010-0000-0500-0000D7000000}" name="T4" dataDxfId="82" dataCellStyle="Currency"/>
    <tableColumn id="216" xr3:uid="{00000000-0010-0000-0500-0000D8000000}" name="U4" dataDxfId="81" dataCellStyle="Currency"/>
    <tableColumn id="217" xr3:uid="{00000000-0010-0000-0500-0000D9000000}" name="V4" dataDxfId="80" dataCellStyle="Currency"/>
    <tableColumn id="218" xr3:uid="{00000000-0010-0000-0500-0000DA000000}" name="W4" dataDxfId="79" dataCellStyle="Currency"/>
    <tableColumn id="219" xr3:uid="{00000000-0010-0000-0500-0000DB000000}" name="X4" dataDxfId="78" dataCellStyle="Currency"/>
    <tableColumn id="220" xr3:uid="{00000000-0010-0000-0500-0000DC000000}" name="Y4" dataDxfId="77" dataCellStyle="Currency"/>
    <tableColumn id="221" xr3:uid="{00000000-0010-0000-0500-0000DD000000}" name="Z4" dataDxfId="76" dataCellStyle="Currency"/>
    <tableColumn id="222" xr3:uid="{00000000-0010-0000-0500-0000DE000000}" name="A5" dataDxfId="75" dataCellStyle="Currency"/>
    <tableColumn id="223" xr3:uid="{00000000-0010-0000-0500-0000DF000000}" name="B5" dataDxfId="74" dataCellStyle="Currency"/>
    <tableColumn id="224" xr3:uid="{00000000-0010-0000-0500-0000E0000000}" name="C5" dataDxfId="73" dataCellStyle="Currency"/>
    <tableColumn id="225" xr3:uid="{00000000-0010-0000-0500-0000E1000000}" name="D5" dataDxfId="72" dataCellStyle="Currency"/>
    <tableColumn id="226" xr3:uid="{00000000-0010-0000-0500-0000E2000000}" name="E5" dataDxfId="71" dataCellStyle="Currency"/>
    <tableColumn id="227" xr3:uid="{00000000-0010-0000-0500-0000E3000000}" name="F5" dataDxfId="70" dataCellStyle="Currency"/>
    <tableColumn id="228" xr3:uid="{00000000-0010-0000-0500-0000E4000000}" name="G5" dataDxfId="69" dataCellStyle="Currency"/>
    <tableColumn id="229" xr3:uid="{00000000-0010-0000-0500-0000E5000000}" name="H5" dataDxfId="68" dataCellStyle="Currency"/>
    <tableColumn id="230" xr3:uid="{00000000-0010-0000-0500-0000E6000000}" name="I5" dataDxfId="67" dataCellStyle="Currency"/>
    <tableColumn id="231" xr3:uid="{00000000-0010-0000-0500-0000E7000000}" name="J5" dataDxfId="66" dataCellStyle="Currency"/>
    <tableColumn id="232" xr3:uid="{00000000-0010-0000-0500-0000E8000000}" name="K5" dataDxfId="65" dataCellStyle="Currency"/>
    <tableColumn id="233" xr3:uid="{00000000-0010-0000-0500-0000E9000000}" name="L5" dataDxfId="64" dataCellStyle="Currency"/>
    <tableColumn id="234" xr3:uid="{00000000-0010-0000-0500-0000EA000000}" name="M5" dataDxfId="63" dataCellStyle="Currency"/>
    <tableColumn id="235" xr3:uid="{00000000-0010-0000-0500-0000EB000000}" name="N5" dataDxfId="62" dataCellStyle="Currency"/>
    <tableColumn id="236" xr3:uid="{00000000-0010-0000-0500-0000EC000000}" name="O5" dataDxfId="61" dataCellStyle="Currency"/>
    <tableColumn id="237" xr3:uid="{00000000-0010-0000-0500-0000ED000000}" name="P5" dataDxfId="60" dataCellStyle="Currency"/>
    <tableColumn id="238" xr3:uid="{00000000-0010-0000-0500-0000EE000000}" name="Q5" dataDxfId="59" dataCellStyle="Currency"/>
    <tableColumn id="239" xr3:uid="{00000000-0010-0000-0500-0000EF000000}" name="R5" dataDxfId="58" dataCellStyle="Currency"/>
    <tableColumn id="240" xr3:uid="{00000000-0010-0000-0500-0000F0000000}" name="S5" dataDxfId="57" dataCellStyle="Currency"/>
    <tableColumn id="241" xr3:uid="{00000000-0010-0000-0500-0000F1000000}" name="T5" dataDxfId="56" dataCellStyle="Currency"/>
    <tableColumn id="242" xr3:uid="{00000000-0010-0000-0500-0000F2000000}" name="U5" dataDxfId="55" dataCellStyle="Currency"/>
    <tableColumn id="243" xr3:uid="{00000000-0010-0000-0500-0000F3000000}" name="V5" dataDxfId="54" dataCellStyle="Currency"/>
    <tableColumn id="244" xr3:uid="{00000000-0010-0000-0500-0000F4000000}" name="W5" dataDxfId="53" dataCellStyle="Currency"/>
    <tableColumn id="245" xr3:uid="{00000000-0010-0000-0500-0000F5000000}" name="X5" dataDxfId="52" dataCellStyle="Currency"/>
    <tableColumn id="246" xr3:uid="{00000000-0010-0000-0500-0000F6000000}" name="Y5" dataDxfId="51" dataCellStyle="Currency"/>
    <tableColumn id="247" xr3:uid="{00000000-0010-0000-0500-0000F7000000}" name="Z5" dataDxfId="50" dataCellStyle="Currency"/>
    <tableColumn id="248" xr3:uid="{00000000-0010-0000-0500-0000F8000000}" name="A6" dataDxfId="49" dataCellStyle="Currency"/>
    <tableColumn id="249" xr3:uid="{00000000-0010-0000-0500-0000F9000000}" name="B6" dataDxfId="48" dataCellStyle="Currency"/>
    <tableColumn id="250" xr3:uid="{00000000-0010-0000-0500-0000FA000000}" name="C6" dataDxfId="47" dataCellStyle="Currency"/>
    <tableColumn id="251" xr3:uid="{00000000-0010-0000-0500-0000FB000000}" name="D6" dataDxfId="46" dataCellStyle="Currency"/>
    <tableColumn id="252" xr3:uid="{00000000-0010-0000-0500-0000FC000000}" name="E6" dataDxfId="45" dataCellStyle="Currency"/>
    <tableColumn id="253" xr3:uid="{00000000-0010-0000-0500-0000FD000000}" name="F6" dataDxfId="44" dataCellStyle="Currency"/>
    <tableColumn id="254" xr3:uid="{00000000-0010-0000-0500-0000FE000000}" name="G6" dataDxfId="43" dataCellStyle="Currency"/>
    <tableColumn id="255" xr3:uid="{00000000-0010-0000-0500-0000FF000000}" name="H6" dataDxfId="42" dataCellStyle="Currency"/>
    <tableColumn id="256" xr3:uid="{00000000-0010-0000-0500-000000010000}" name="I6" dataDxfId="41" dataCellStyle="Currency"/>
    <tableColumn id="257" xr3:uid="{00000000-0010-0000-0500-000001010000}" name="J6" dataDxfId="40" dataCellStyle="Currency"/>
    <tableColumn id="258" xr3:uid="{00000000-0010-0000-0500-000002010000}" name="K6" dataDxfId="39" dataCellStyle="Currency"/>
    <tableColumn id="259" xr3:uid="{00000000-0010-0000-0500-000003010000}" name="L6" dataDxfId="38" dataCellStyle="Currency"/>
    <tableColumn id="260" xr3:uid="{00000000-0010-0000-0500-000004010000}" name="M6" dataDxfId="37" dataCellStyle="Currency"/>
    <tableColumn id="261" xr3:uid="{00000000-0010-0000-0500-000005010000}" name="N6" dataDxfId="36" dataCellStyle="Currency"/>
    <tableColumn id="262" xr3:uid="{00000000-0010-0000-0500-000006010000}" name="O6" dataDxfId="35" dataCellStyle="Currency"/>
    <tableColumn id="263" xr3:uid="{00000000-0010-0000-0500-000007010000}" name="P6" dataDxfId="34" dataCellStyle="Currency"/>
    <tableColumn id="264" xr3:uid="{00000000-0010-0000-0500-000008010000}" name="Q6" dataDxfId="33" dataCellStyle="Currency"/>
    <tableColumn id="265" xr3:uid="{00000000-0010-0000-0500-000009010000}" name="R6" dataDxfId="32" dataCellStyle="Currency"/>
    <tableColumn id="266" xr3:uid="{00000000-0010-0000-0500-00000A010000}" name="S6" dataDxfId="31" dataCellStyle="Currency"/>
    <tableColumn id="267" xr3:uid="{00000000-0010-0000-0500-00000B010000}" name="T6" dataDxfId="30" dataCellStyle="Currency"/>
    <tableColumn id="268" xr3:uid="{00000000-0010-0000-0500-00000C010000}" name="U6" dataDxfId="29" dataCellStyle="Currency"/>
    <tableColumn id="269" xr3:uid="{00000000-0010-0000-0500-00000D010000}" name="V6" dataDxfId="28" dataCellStyle="Currency"/>
    <tableColumn id="270" xr3:uid="{00000000-0010-0000-0500-00000E010000}" name="W6" dataDxfId="27" dataCellStyle="Currency"/>
    <tableColumn id="271" xr3:uid="{00000000-0010-0000-0500-00000F010000}" name="X6" dataDxfId="26" dataCellStyle="Currency"/>
    <tableColumn id="272" xr3:uid="{00000000-0010-0000-0500-000010010000}" name="Y6" dataDxfId="25" dataCellStyle="Currency"/>
    <tableColumn id="273" xr3:uid="{00000000-0010-0000-0500-000011010000}" name="Z6" dataDxfId="24" dataCellStyle="Currency"/>
  </tableColumns>
  <tableStyleInfo name="TableStyleMedium17"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table" Target="../tables/table2.xml"/><Relationship Id="rId3" Type="http://schemas.openxmlformats.org/officeDocument/2006/relationships/hyperlink" Target="https://www.bls.gov/oes/tables.htm" TargetMode="External"/><Relationship Id="rId7" Type="http://schemas.openxmlformats.org/officeDocument/2006/relationships/printerSettings" Target="../printerSettings/printerSettings5.bin"/><Relationship Id="rId2" Type="http://schemas.openxmlformats.org/officeDocument/2006/relationships/hyperlink" Target="https://texaslmi.com/LMIbyCategory/Wages" TargetMode="External"/><Relationship Id="rId1" Type="http://schemas.openxmlformats.org/officeDocument/2006/relationships/hyperlink" Target="https://www.bls.gov/news.release/ecec.nr0.htm" TargetMode="External"/><Relationship Id="rId6" Type="http://schemas.openxmlformats.org/officeDocument/2006/relationships/hyperlink" Target="https://texaslmi.com/LMIbyCategory/Wages" TargetMode="External"/><Relationship Id="rId11" Type="http://schemas.openxmlformats.org/officeDocument/2006/relationships/table" Target="../tables/table5.xml"/><Relationship Id="rId5" Type="http://schemas.openxmlformats.org/officeDocument/2006/relationships/hyperlink" Target="https://www.bls.gov/oes/oes_perc.htm" TargetMode="External"/><Relationship Id="rId10" Type="http://schemas.openxmlformats.org/officeDocument/2006/relationships/table" Target="../tables/table4.xml"/><Relationship Id="rId4" Type="http://schemas.openxmlformats.org/officeDocument/2006/relationships/hyperlink" Target="https://squaremeals.org/Programs/Child-and-Adult-Care-Food-Program/Reimbursement-Rates" TargetMode="External"/><Relationship Id="rId9" Type="http://schemas.openxmlformats.org/officeDocument/2006/relationships/table" Target="../tables/table3.xml"/></Relationships>
</file>

<file path=xl/worksheets/_rels/sheet6.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tabColor theme="1"/>
  </sheetPr>
  <dimension ref="A1:AE69"/>
  <sheetViews>
    <sheetView zoomScale="85" zoomScaleNormal="85" workbookViewId="0">
      <selection activeCell="B2" sqref="B2:H2"/>
    </sheetView>
  </sheetViews>
  <sheetFormatPr defaultColWidth="9.140625" defaultRowHeight="15.75" x14ac:dyDescent="0.25"/>
  <cols>
    <col min="1" max="1" width="1.7109375" style="57" customWidth="1"/>
    <col min="2" max="2" width="28.140625" style="57" customWidth="1"/>
    <col min="3" max="3" width="2.7109375" style="57" customWidth="1"/>
    <col min="4" max="4" width="21.7109375" style="57" bestFit="1" customWidth="1"/>
    <col min="5" max="5" width="2.7109375" style="57" customWidth="1"/>
    <col min="6" max="6" width="11.140625" style="57" customWidth="1"/>
    <col min="7" max="7" width="1.7109375" style="57" customWidth="1"/>
    <col min="8" max="8" width="23.140625" style="57" bestFit="1" customWidth="1"/>
    <col min="9" max="9" width="2.7109375" style="57" customWidth="1"/>
    <col min="10" max="10" width="11.28515625" style="57" customWidth="1"/>
    <col min="11" max="11" width="1.7109375" style="57" customWidth="1"/>
    <col min="12" max="12" width="17.85546875" style="57" bestFit="1" customWidth="1"/>
    <col min="13" max="13" width="2.7109375" style="57" customWidth="1"/>
    <col min="14" max="14" width="11" style="57" customWidth="1"/>
    <col min="15" max="15" width="1.7109375" style="57" customWidth="1"/>
    <col min="16" max="16" width="19.7109375" style="57" customWidth="1"/>
    <col min="17" max="17" width="1.7109375" style="57" customWidth="1"/>
    <col min="18" max="18" width="19.140625" style="57" bestFit="1" customWidth="1"/>
    <col min="19" max="19" width="17.7109375" style="57" customWidth="1"/>
    <col min="20" max="20" width="2.7109375" style="57" customWidth="1"/>
    <col min="21" max="22" width="1.7109375" style="57" customWidth="1"/>
    <col min="23" max="23" width="22.28515625" style="57" customWidth="1"/>
    <col min="24" max="24" width="15.42578125" style="57" customWidth="1"/>
    <col min="25" max="25" width="22.85546875" style="57" customWidth="1"/>
    <col min="26" max="26" width="12.7109375" style="57" bestFit="1" customWidth="1"/>
    <col min="27" max="27" width="19.28515625" style="57" customWidth="1"/>
    <col min="28" max="28" width="18" style="57" customWidth="1"/>
    <col min="29" max="29" width="21.7109375" style="57" customWidth="1"/>
    <col min="30" max="30" width="13.140625" style="57" bestFit="1" customWidth="1"/>
    <col min="31" max="31" width="19.28515625" style="57" customWidth="1"/>
    <col min="32" max="16384" width="9.140625" style="57"/>
  </cols>
  <sheetData>
    <row r="1" spans="2:8" ht="16.5" thickBot="1" x14ac:dyDescent="0.3"/>
    <row r="2" spans="2:8" ht="39" customHeight="1" thickTop="1" x14ac:dyDescent="0.25">
      <c r="B2" s="444" t="s">
        <v>817</v>
      </c>
      <c r="C2" s="445"/>
      <c r="D2" s="445"/>
      <c r="E2" s="445"/>
      <c r="F2" s="445"/>
      <c r="G2" s="445"/>
      <c r="H2" s="446"/>
    </row>
    <row r="3" spans="2:8" x14ac:dyDescent="0.25">
      <c r="B3" s="190"/>
      <c r="C3" s="191"/>
      <c r="D3" s="191"/>
      <c r="E3" s="191"/>
      <c r="F3" s="191"/>
      <c r="G3" s="191"/>
      <c r="H3" s="192"/>
    </row>
    <row r="4" spans="2:8" x14ac:dyDescent="0.25">
      <c r="B4" s="193"/>
      <c r="C4" s="194"/>
      <c r="D4" s="194"/>
      <c r="E4" s="194"/>
      <c r="F4" s="194"/>
      <c r="G4" s="194"/>
      <c r="H4" s="195"/>
    </row>
    <row r="5" spans="2:8" x14ac:dyDescent="0.25">
      <c r="B5" s="196"/>
      <c r="C5" s="197"/>
      <c r="D5" s="197"/>
      <c r="E5" s="197"/>
      <c r="F5" s="197"/>
      <c r="G5" s="197"/>
      <c r="H5" s="198"/>
    </row>
    <row r="6" spans="2:8" x14ac:dyDescent="0.25">
      <c r="B6" s="190"/>
      <c r="C6" s="191"/>
      <c r="D6" s="191"/>
      <c r="E6" s="191"/>
      <c r="F6" s="191"/>
      <c r="G6" s="191"/>
      <c r="H6" s="192"/>
    </row>
    <row r="7" spans="2:8" x14ac:dyDescent="0.25">
      <c r="B7" s="193"/>
      <c r="C7" s="194"/>
      <c r="D7" s="194"/>
      <c r="E7" s="194"/>
      <c r="F7" s="194"/>
      <c r="G7" s="194"/>
      <c r="H7" s="195"/>
    </row>
    <row r="8" spans="2:8" x14ac:dyDescent="0.25">
      <c r="B8" s="196"/>
      <c r="C8" s="197"/>
      <c r="D8" s="197"/>
      <c r="E8" s="197"/>
      <c r="F8" s="197"/>
      <c r="G8" s="197"/>
      <c r="H8" s="198"/>
    </row>
    <row r="9" spans="2:8" x14ac:dyDescent="0.25">
      <c r="B9" s="193"/>
      <c r="C9" s="194"/>
      <c r="D9" s="194"/>
      <c r="E9" s="194"/>
      <c r="F9" s="194"/>
      <c r="G9" s="194"/>
      <c r="H9" s="195"/>
    </row>
    <row r="10" spans="2:8" x14ac:dyDescent="0.25">
      <c r="B10" s="196"/>
      <c r="C10" s="197"/>
      <c r="D10" s="197"/>
      <c r="E10" s="197"/>
      <c r="F10" s="197"/>
      <c r="G10" s="197"/>
      <c r="H10" s="198"/>
    </row>
    <row r="11" spans="2:8" x14ac:dyDescent="0.25">
      <c r="B11" s="196"/>
      <c r="C11" s="197"/>
      <c r="D11" s="197"/>
      <c r="E11" s="197"/>
      <c r="F11" s="197"/>
      <c r="G11" s="197"/>
      <c r="H11" s="198"/>
    </row>
    <row r="12" spans="2:8" x14ac:dyDescent="0.25">
      <c r="B12" s="196"/>
      <c r="C12" s="197"/>
      <c r="D12" s="197"/>
      <c r="E12" s="197"/>
      <c r="F12" s="197"/>
      <c r="G12" s="197"/>
      <c r="H12" s="198"/>
    </row>
    <row r="13" spans="2:8" x14ac:dyDescent="0.25">
      <c r="B13" s="199"/>
      <c r="C13" s="200"/>
      <c r="D13" s="200"/>
      <c r="E13" s="200"/>
      <c r="F13" s="200"/>
      <c r="G13" s="200"/>
      <c r="H13" s="201"/>
    </row>
    <row r="14" spans="2:8" x14ac:dyDescent="0.25">
      <c r="B14" s="196"/>
      <c r="C14" s="197"/>
      <c r="D14" s="197"/>
      <c r="E14" s="197"/>
      <c r="F14" s="197"/>
      <c r="G14" s="197"/>
      <c r="H14" s="198"/>
    </row>
    <row r="15" spans="2:8" x14ac:dyDescent="0.25">
      <c r="B15" s="196"/>
      <c r="C15" s="197"/>
      <c r="D15" s="197"/>
      <c r="E15" s="197"/>
      <c r="F15" s="197"/>
      <c r="G15" s="197"/>
      <c r="H15" s="198"/>
    </row>
    <row r="16" spans="2:8" ht="16.5" thickBot="1" x14ac:dyDescent="0.3">
      <c r="B16" s="202"/>
      <c r="C16" s="203"/>
      <c r="D16" s="203"/>
      <c r="E16" s="203"/>
      <c r="F16" s="203"/>
      <c r="G16" s="203"/>
      <c r="H16" s="204"/>
    </row>
    <row r="17" spans="1:31" ht="16.5" thickTop="1" x14ac:dyDescent="0.25">
      <c r="A17" s="55"/>
      <c r="B17" s="62"/>
      <c r="C17" s="55"/>
      <c r="D17" s="55"/>
      <c r="E17" s="55"/>
      <c r="F17" s="55"/>
    </row>
    <row r="18" spans="1:31" ht="21" customHeight="1" thickBot="1" x14ac:dyDescent="0.3">
      <c r="A18" s="55"/>
      <c r="Q18" s="63"/>
    </row>
    <row r="19" spans="1:31" ht="20.25" customHeight="1" thickTop="1" x14ac:dyDescent="0.3">
      <c r="A19" s="61"/>
      <c r="B19" s="455" t="s">
        <v>994</v>
      </c>
      <c r="C19" s="456"/>
      <c r="D19" s="456"/>
      <c r="E19" s="456"/>
      <c r="F19" s="456"/>
      <c r="G19" s="149"/>
      <c r="H19" s="150"/>
      <c r="I19" s="150"/>
      <c r="J19" s="150"/>
      <c r="K19" s="151"/>
      <c r="L19" s="150"/>
      <c r="M19" s="152"/>
      <c r="N19" s="453" t="s">
        <v>800</v>
      </c>
      <c r="O19" s="453"/>
      <c r="P19" s="453"/>
      <c r="Q19" s="453"/>
      <c r="R19" s="453"/>
      <c r="S19" s="453"/>
      <c r="T19" s="153"/>
      <c r="V19" s="253"/>
      <c r="W19" s="415" t="s">
        <v>982</v>
      </c>
      <c r="X19" s="466" t="s">
        <v>1006</v>
      </c>
      <c r="Y19" s="467"/>
      <c r="Z19" s="467"/>
      <c r="AA19" s="468"/>
      <c r="AB19" s="251"/>
      <c r="AC19" s="251"/>
      <c r="AD19" s="251"/>
      <c r="AE19" s="252"/>
    </row>
    <row r="20" spans="1:31" ht="16.5" customHeight="1" x14ac:dyDescent="0.3">
      <c r="A20" s="61"/>
      <c r="B20" s="145"/>
      <c r="C20" s="113"/>
      <c r="D20" s="154" t="s">
        <v>808</v>
      </c>
      <c r="E20" s="155"/>
      <c r="F20" s="155"/>
      <c r="G20" s="156"/>
      <c r="H20" s="157"/>
      <c r="I20" s="157"/>
      <c r="J20" s="157"/>
      <c r="K20" s="140"/>
      <c r="L20" s="98"/>
      <c r="M20" s="454"/>
      <c r="N20" s="454"/>
      <c r="O20" s="454"/>
      <c r="P20" s="454"/>
      <c r="Q20" s="454"/>
      <c r="R20" s="454"/>
      <c r="S20" s="454"/>
      <c r="T20" s="97"/>
      <c r="V20" s="219"/>
      <c r="W20" s="254"/>
      <c r="X20" s="469"/>
      <c r="Y20" s="470"/>
      <c r="Z20" s="470"/>
      <c r="AA20" s="471"/>
      <c r="AB20" s="221"/>
      <c r="AC20" s="221"/>
      <c r="AD20" s="221"/>
      <c r="AE20" s="225"/>
    </row>
    <row r="21" spans="1:31" ht="17.25" customHeight="1" thickBot="1" x14ac:dyDescent="0.3">
      <c r="A21" s="61"/>
      <c r="B21" s="145"/>
      <c r="C21" s="146"/>
      <c r="D21" s="137"/>
      <c r="E21" s="158"/>
      <c r="F21" s="158"/>
      <c r="G21" s="117"/>
      <c r="H21" s="98"/>
      <c r="I21" s="98"/>
      <c r="J21" s="98"/>
      <c r="K21" s="140"/>
      <c r="L21" s="98"/>
      <c r="M21" s="454"/>
      <c r="N21" s="454"/>
      <c r="O21" s="454"/>
      <c r="P21" s="454"/>
      <c r="Q21" s="454"/>
      <c r="R21" s="454"/>
      <c r="S21" s="454"/>
      <c r="T21" s="97"/>
      <c r="V21" s="219"/>
      <c r="W21" s="255"/>
      <c r="X21" s="472"/>
      <c r="Y21" s="473"/>
      <c r="Z21" s="473"/>
      <c r="AA21" s="474"/>
      <c r="AB21" s="221"/>
      <c r="AC21" s="221"/>
      <c r="AD21" s="221"/>
      <c r="AE21" s="225"/>
    </row>
    <row r="22" spans="1:31" ht="20.25" thickTop="1" thickBot="1" x14ac:dyDescent="0.3">
      <c r="A22" s="61"/>
      <c r="B22" s="139"/>
      <c r="C22" s="146"/>
      <c r="D22" s="159"/>
      <c r="E22" s="135"/>
      <c r="F22" s="135"/>
      <c r="G22" s="117"/>
      <c r="H22" s="98"/>
      <c r="I22" s="98"/>
      <c r="J22" s="98"/>
      <c r="K22" s="140"/>
      <c r="L22" s="98"/>
      <c r="M22" s="454"/>
      <c r="N22" s="454"/>
      <c r="O22" s="454"/>
      <c r="P22" s="454"/>
      <c r="Q22" s="454"/>
      <c r="R22" s="454"/>
      <c r="S22" s="454"/>
      <c r="T22" s="97"/>
      <c r="V22" s="219"/>
      <c r="W22" s="442" t="s">
        <v>804</v>
      </c>
      <c r="X22" s="442"/>
      <c r="Y22" s="442"/>
      <c r="Z22" s="442"/>
      <c r="AA22" s="442"/>
      <c r="AB22" s="442"/>
      <c r="AC22" s="442"/>
      <c r="AD22" s="442"/>
      <c r="AE22" s="443"/>
    </row>
    <row r="23" spans="1:31" ht="16.5" thickTop="1" x14ac:dyDescent="0.25">
      <c r="A23" s="61"/>
      <c r="B23" s="145"/>
      <c r="C23" s="146"/>
      <c r="D23" s="147"/>
      <c r="E23" s="148"/>
      <c r="F23" s="148"/>
      <c r="G23" s="117"/>
      <c r="H23" s="98"/>
      <c r="I23" s="98"/>
      <c r="J23" s="98"/>
      <c r="K23" s="140"/>
      <c r="L23" s="98"/>
      <c r="M23" s="98"/>
      <c r="N23" s="98"/>
      <c r="O23" s="140"/>
      <c r="P23" s="98"/>
      <c r="Q23" s="447" t="s">
        <v>998</v>
      </c>
      <c r="R23" s="448"/>
      <c r="S23" s="448"/>
      <c r="T23" s="97"/>
      <c r="V23" s="219"/>
      <c r="W23" s="246"/>
      <c r="X23" s="247"/>
      <c r="Y23" s="247"/>
      <c r="Z23" s="247"/>
      <c r="AA23" s="247"/>
      <c r="AB23" s="247"/>
      <c r="AC23" s="247"/>
      <c r="AD23" s="247"/>
      <c r="AE23" s="248"/>
    </row>
    <row r="24" spans="1:31" ht="20.25" x14ac:dyDescent="0.3">
      <c r="A24" s="61"/>
      <c r="B24" s="139" t="s">
        <v>16</v>
      </c>
      <c r="C24" s="127"/>
      <c r="D24" s="174" t="s">
        <v>976</v>
      </c>
      <c r="E24" s="135"/>
      <c r="F24" s="135"/>
      <c r="G24" s="140"/>
      <c r="H24" s="141" t="s">
        <v>809</v>
      </c>
      <c r="I24" s="141"/>
      <c r="J24" s="141"/>
      <c r="K24" s="142"/>
      <c r="L24" s="143" t="s">
        <v>977</v>
      </c>
      <c r="M24" s="143"/>
      <c r="N24" s="143"/>
      <c r="O24" s="143"/>
      <c r="P24" s="143"/>
      <c r="Q24" s="449"/>
      <c r="R24" s="450"/>
      <c r="S24" s="450"/>
      <c r="T24" s="97"/>
      <c r="V24" s="219"/>
      <c r="W24" s="429" t="s">
        <v>977</v>
      </c>
      <c r="X24" s="429"/>
      <c r="Y24" s="429"/>
      <c r="Z24" s="429"/>
      <c r="AA24" s="429"/>
      <c r="AB24" s="429"/>
      <c r="AC24" s="429"/>
      <c r="AD24" s="429"/>
      <c r="AE24" s="430"/>
    </row>
    <row r="25" spans="1:31" ht="21" thickBot="1" x14ac:dyDescent="0.35">
      <c r="A25" s="61"/>
      <c r="B25" s="139" t="s">
        <v>18</v>
      </c>
      <c r="C25" s="127"/>
      <c r="D25" s="175" t="s">
        <v>977</v>
      </c>
      <c r="E25" s="135"/>
      <c r="F25" s="135"/>
      <c r="G25" s="117"/>
      <c r="H25" s="141" t="s">
        <v>797</v>
      </c>
      <c r="I25" s="141"/>
      <c r="J25" s="141"/>
      <c r="K25" s="140"/>
      <c r="L25" s="144" t="s">
        <v>1037</v>
      </c>
      <c r="M25" s="143"/>
      <c r="N25" s="143"/>
      <c r="O25" s="143"/>
      <c r="P25" s="143"/>
      <c r="Q25" s="449"/>
      <c r="R25" s="450"/>
      <c r="S25" s="450"/>
      <c r="T25" s="97"/>
      <c r="V25" s="219"/>
      <c r="W25" s="249"/>
      <c r="X25" s="249"/>
      <c r="Y25" s="249"/>
      <c r="Z25" s="249"/>
      <c r="AA25" s="249"/>
      <c r="AB25" s="249"/>
      <c r="AC25" s="249"/>
      <c r="AD25" s="249"/>
      <c r="AE25" s="250"/>
    </row>
    <row r="26" spans="1:31" ht="17.25" thickTop="1" thickBot="1" x14ac:dyDescent="0.3">
      <c r="A26" s="61"/>
      <c r="B26" s="139" t="s">
        <v>19</v>
      </c>
      <c r="C26" s="127"/>
      <c r="D26" s="174" t="s">
        <v>151</v>
      </c>
      <c r="E26" s="135"/>
      <c r="F26" s="135"/>
      <c r="G26" s="117"/>
      <c r="H26" s="98"/>
      <c r="I26" s="98"/>
      <c r="J26" s="98"/>
      <c r="K26" s="140"/>
      <c r="L26" s="98"/>
      <c r="M26" s="98"/>
      <c r="N26" s="98"/>
      <c r="O26" s="140"/>
      <c r="P26" s="98"/>
      <c r="Q26" s="451"/>
      <c r="R26" s="452"/>
      <c r="S26" s="452"/>
      <c r="T26" s="97"/>
      <c r="V26" s="219"/>
      <c r="W26" s="165" t="s">
        <v>27</v>
      </c>
      <c r="X26" s="431" t="s">
        <v>1037</v>
      </c>
      <c r="Y26" s="432"/>
      <c r="Z26" s="432"/>
      <c r="AA26" s="432"/>
      <c r="AB26" s="432"/>
      <c r="AC26" s="433"/>
      <c r="AD26" s="169" t="s">
        <v>16</v>
      </c>
      <c r="AE26" s="241" t="s">
        <v>976</v>
      </c>
    </row>
    <row r="27" spans="1:31" ht="16.5" customHeight="1" thickTop="1" thickBot="1" x14ac:dyDescent="0.35">
      <c r="A27" s="61"/>
      <c r="B27" s="139" t="s">
        <v>790</v>
      </c>
      <c r="C27" s="127"/>
      <c r="D27" s="176">
        <v>115</v>
      </c>
      <c r="E27" s="135"/>
      <c r="F27" s="135"/>
      <c r="G27" s="117"/>
      <c r="H27" s="457" t="s">
        <v>987</v>
      </c>
      <c r="I27" s="457"/>
      <c r="J27" s="457"/>
      <c r="K27" s="457"/>
      <c r="L27" s="457"/>
      <c r="M27" s="457"/>
      <c r="N27" s="457"/>
      <c r="O27" s="457"/>
      <c r="P27" s="457"/>
      <c r="Q27" s="125"/>
      <c r="R27" s="125"/>
      <c r="S27" s="125"/>
      <c r="T27" s="97"/>
      <c r="V27" s="219"/>
      <c r="W27" s="240"/>
      <c r="X27" s="236"/>
      <c r="Y27" s="245"/>
      <c r="Z27" s="167" t="s">
        <v>41</v>
      </c>
      <c r="AA27" s="242">
        <v>115</v>
      </c>
      <c r="AB27" s="243"/>
      <c r="AC27" s="244"/>
      <c r="AD27" s="170" t="s">
        <v>42</v>
      </c>
      <c r="AE27" s="241">
        <v>301</v>
      </c>
    </row>
    <row r="28" spans="1:31" ht="17.25" thickTop="1" thickBot="1" x14ac:dyDescent="0.3">
      <c r="A28" s="61"/>
      <c r="B28" s="139" t="s">
        <v>791</v>
      </c>
      <c r="C28" s="127"/>
      <c r="D28" s="176">
        <v>301</v>
      </c>
      <c r="E28" s="135"/>
      <c r="F28" s="135"/>
      <c r="G28" s="117"/>
      <c r="H28" s="137" t="s">
        <v>13</v>
      </c>
      <c r="I28" s="137"/>
      <c r="J28" s="137"/>
      <c r="K28" s="138"/>
      <c r="L28" s="137" t="s">
        <v>14</v>
      </c>
      <c r="M28" s="137"/>
      <c r="N28" s="137"/>
      <c r="O28" s="138"/>
      <c r="P28" s="137" t="s">
        <v>802</v>
      </c>
      <c r="Q28" s="98"/>
      <c r="R28" s="458" t="s">
        <v>988</v>
      </c>
      <c r="S28" s="459"/>
      <c r="T28" s="97"/>
      <c r="V28" s="219"/>
      <c r="W28" s="164" t="s">
        <v>40</v>
      </c>
      <c r="X28" s="240" t="s">
        <v>806</v>
      </c>
      <c r="Y28" s="223"/>
      <c r="Z28" s="223"/>
      <c r="AA28" s="223"/>
      <c r="AB28" s="223"/>
      <c r="AC28" s="223"/>
      <c r="AD28" s="223"/>
      <c r="AE28" s="238"/>
    </row>
    <row r="29" spans="1:31" ht="48" customHeight="1" thickTop="1" thickBot="1" x14ac:dyDescent="0.35">
      <c r="A29" s="61"/>
      <c r="B29" s="133" t="s">
        <v>987</v>
      </c>
      <c r="C29" s="127"/>
      <c r="D29" s="134">
        <v>12328801.449999999</v>
      </c>
      <c r="E29" s="135"/>
      <c r="F29" s="135"/>
      <c r="G29" s="136"/>
      <c r="H29" s="177">
        <v>12039505.449999999</v>
      </c>
      <c r="I29" s="131"/>
      <c r="J29" s="131"/>
      <c r="K29" s="132"/>
      <c r="L29" s="177"/>
      <c r="M29" s="131"/>
      <c r="N29" s="131"/>
      <c r="O29" s="132"/>
      <c r="P29" s="178">
        <v>289296</v>
      </c>
      <c r="Q29" s="130"/>
      <c r="R29" s="460"/>
      <c r="S29" s="461"/>
      <c r="T29" s="97"/>
      <c r="V29" s="219"/>
      <c r="W29" s="163" t="s">
        <v>792</v>
      </c>
      <c r="X29" s="239" t="s">
        <v>981</v>
      </c>
      <c r="Y29" s="166" t="s">
        <v>13</v>
      </c>
      <c r="Z29" s="223"/>
      <c r="AA29" s="168" t="s">
        <v>14</v>
      </c>
      <c r="AB29" s="223"/>
      <c r="AC29" s="168" t="s">
        <v>15</v>
      </c>
      <c r="AD29" s="223"/>
      <c r="AE29" s="171" t="s">
        <v>39</v>
      </c>
    </row>
    <row r="30" spans="1:31" ht="41.25" customHeight="1" thickTop="1" thickBot="1" x14ac:dyDescent="0.35">
      <c r="A30" s="61"/>
      <c r="B30" s="126"/>
      <c r="C30" s="127"/>
      <c r="D30" s="128"/>
      <c r="E30" s="129"/>
      <c r="F30" s="129"/>
      <c r="G30" s="117"/>
      <c r="H30" s="414" t="s">
        <v>999</v>
      </c>
      <c r="I30" s="123"/>
      <c r="J30" s="123"/>
      <c r="K30" s="124"/>
      <c r="L30" s="115"/>
      <c r="M30" s="115"/>
      <c r="N30" s="115"/>
      <c r="O30" s="124"/>
      <c r="P30" s="123"/>
      <c r="Q30" s="98"/>
      <c r="R30" s="125"/>
      <c r="S30" s="98"/>
      <c r="T30" s="97"/>
      <c r="V30" s="219"/>
      <c r="W30" s="236"/>
      <c r="X30" s="223"/>
      <c r="Y30" s="237"/>
      <c r="Z30" s="223"/>
      <c r="AA30" s="223"/>
      <c r="AB30" s="223"/>
      <c r="AC30" s="223"/>
      <c r="AD30" s="223"/>
      <c r="AE30" s="238"/>
    </row>
    <row r="31" spans="1:31" ht="65.25" thickTop="1" thickBot="1" x14ac:dyDescent="0.35">
      <c r="A31" s="61"/>
      <c r="B31" s="462" t="s">
        <v>997</v>
      </c>
      <c r="C31" s="113"/>
      <c r="D31" s="114" t="s">
        <v>601</v>
      </c>
      <c r="E31" s="115"/>
      <c r="F31" s="116" t="s">
        <v>1000</v>
      </c>
      <c r="G31" s="117"/>
      <c r="H31" s="268" t="s">
        <v>1004</v>
      </c>
      <c r="I31" s="118"/>
      <c r="J31" s="116" t="s">
        <v>1001</v>
      </c>
      <c r="K31" s="119"/>
      <c r="L31" s="268" t="s">
        <v>1003</v>
      </c>
      <c r="M31" s="115"/>
      <c r="N31" s="116" t="s">
        <v>1002</v>
      </c>
      <c r="O31" s="119"/>
      <c r="P31" s="268" t="s">
        <v>1005</v>
      </c>
      <c r="Q31" s="120"/>
      <c r="R31" s="121" t="s">
        <v>989</v>
      </c>
      <c r="S31" s="122" t="s">
        <v>53</v>
      </c>
      <c r="T31" s="97"/>
      <c r="V31" s="219"/>
      <c r="W31" s="434" t="s">
        <v>28</v>
      </c>
      <c r="X31" s="435"/>
      <c r="Y31" s="232">
        <v>12039505.449999999</v>
      </c>
      <c r="Z31" s="233"/>
      <c r="AA31" s="232">
        <v>0</v>
      </c>
      <c r="AB31" s="234"/>
      <c r="AC31" s="232">
        <v>289296</v>
      </c>
      <c r="AD31" s="230"/>
      <c r="AE31" s="235">
        <f>SUM(Y31,AA31,AC31)</f>
        <v>12328801.449999999</v>
      </c>
    </row>
    <row r="32" spans="1:31" ht="24" customHeight="1" thickTop="1" thickBot="1" x14ac:dyDescent="0.3">
      <c r="A32" s="61"/>
      <c r="B32" s="462"/>
      <c r="C32" s="111"/>
      <c r="D32" s="179" t="s">
        <v>814</v>
      </c>
      <c r="E32" s="109"/>
      <c r="F32" s="181">
        <v>5</v>
      </c>
      <c r="G32" s="107"/>
      <c r="H32" s="183">
        <v>152100</v>
      </c>
      <c r="I32" s="105"/>
      <c r="J32" s="185">
        <v>0</v>
      </c>
      <c r="K32" s="101" t="s">
        <v>686</v>
      </c>
      <c r="L32" s="187">
        <v>0</v>
      </c>
      <c r="M32" s="103"/>
      <c r="N32" s="185">
        <v>5</v>
      </c>
      <c r="O32" s="101"/>
      <c r="P32" s="187">
        <v>50700</v>
      </c>
      <c r="Q32" s="98"/>
      <c r="R32" s="188">
        <v>155330.15873015873</v>
      </c>
      <c r="S32" s="32" t="s">
        <v>979</v>
      </c>
      <c r="T32" s="97"/>
      <c r="V32" s="219"/>
      <c r="W32" s="436" t="s">
        <v>55</v>
      </c>
      <c r="X32" s="437"/>
      <c r="Y32" s="228"/>
      <c r="Z32" s="229"/>
      <c r="AA32" s="229"/>
      <c r="AB32" s="229"/>
      <c r="AC32" s="221"/>
      <c r="AD32" s="230"/>
      <c r="AE32" s="231">
        <f>AC36</f>
        <v>303204</v>
      </c>
    </row>
    <row r="33" spans="1:31" ht="24" thickTop="1" x14ac:dyDescent="0.25">
      <c r="A33" s="61"/>
      <c r="B33" s="462"/>
      <c r="C33" s="112"/>
      <c r="D33" s="180" t="s">
        <v>814</v>
      </c>
      <c r="E33" s="110"/>
      <c r="F33" s="182">
        <v>5</v>
      </c>
      <c r="G33" s="108"/>
      <c r="H33" s="184">
        <v>138600</v>
      </c>
      <c r="I33" s="106"/>
      <c r="J33" s="186">
        <v>0</v>
      </c>
      <c r="K33" s="102" t="s">
        <v>687</v>
      </c>
      <c r="L33" s="184">
        <v>0</v>
      </c>
      <c r="M33" s="104"/>
      <c r="N33" s="186">
        <v>3</v>
      </c>
      <c r="O33" s="102"/>
      <c r="P33" s="184">
        <v>46200</v>
      </c>
      <c r="Q33" s="98"/>
      <c r="R33" s="189">
        <v>155330.15873015873</v>
      </c>
      <c r="S33" s="33" t="s">
        <v>979</v>
      </c>
      <c r="T33" s="97"/>
      <c r="V33" s="219"/>
      <c r="W33" s="223"/>
      <c r="X33" s="223"/>
      <c r="Y33" s="221"/>
      <c r="Z33" s="224"/>
      <c r="AA33" s="221"/>
      <c r="AB33" s="224"/>
      <c r="AC33" s="221"/>
      <c r="AD33" s="224"/>
      <c r="AE33" s="225"/>
    </row>
    <row r="34" spans="1:31" ht="24" thickBot="1" x14ac:dyDescent="0.3">
      <c r="A34" s="61"/>
      <c r="B34" s="462"/>
      <c r="C34" s="112"/>
      <c r="D34" s="180" t="s">
        <v>20</v>
      </c>
      <c r="E34" s="110"/>
      <c r="F34" s="182">
        <v>5</v>
      </c>
      <c r="G34" s="108"/>
      <c r="H34" s="184">
        <v>30000</v>
      </c>
      <c r="I34" s="106"/>
      <c r="J34" s="186">
        <v>0</v>
      </c>
      <c r="K34" s="102" t="s">
        <v>688</v>
      </c>
      <c r="L34" s="184">
        <v>0</v>
      </c>
      <c r="M34" s="104"/>
      <c r="N34" s="186">
        <v>3</v>
      </c>
      <c r="O34" s="102"/>
      <c r="P34" s="184">
        <v>30000</v>
      </c>
      <c r="Q34" s="98"/>
      <c r="R34" s="189">
        <v>125438.09523809524</v>
      </c>
      <c r="S34" s="33" t="s">
        <v>807</v>
      </c>
      <c r="T34" s="97"/>
      <c r="V34" s="219"/>
      <c r="W34" s="223"/>
      <c r="X34" s="223"/>
      <c r="Y34" s="226"/>
      <c r="Z34" s="224"/>
      <c r="AA34" s="224"/>
      <c r="AB34" s="224"/>
      <c r="AC34" s="224"/>
      <c r="AD34" s="224"/>
      <c r="AE34" s="227"/>
    </row>
    <row r="35" spans="1:31" ht="24" thickTop="1" x14ac:dyDescent="0.25">
      <c r="A35" s="61"/>
      <c r="B35" s="462"/>
      <c r="C35" s="112"/>
      <c r="D35" s="180" t="s">
        <v>22</v>
      </c>
      <c r="E35" s="110"/>
      <c r="F35" s="182">
        <v>9</v>
      </c>
      <c r="G35" s="108"/>
      <c r="H35" s="184">
        <v>49749</v>
      </c>
      <c r="I35" s="106"/>
      <c r="J35" s="186">
        <v>0</v>
      </c>
      <c r="K35" s="102" t="s">
        <v>692</v>
      </c>
      <c r="L35" s="184">
        <v>0</v>
      </c>
      <c r="M35" s="104"/>
      <c r="N35" s="186">
        <v>0</v>
      </c>
      <c r="O35" s="102"/>
      <c r="P35" s="184">
        <v>0</v>
      </c>
      <c r="Q35" s="98"/>
      <c r="R35" s="189">
        <v>125438.09523809524</v>
      </c>
      <c r="S35" s="33" t="s">
        <v>807</v>
      </c>
      <c r="T35" s="97"/>
      <c r="V35" s="219"/>
      <c r="W35" s="438" t="s">
        <v>54</v>
      </c>
      <c r="X35" s="439"/>
      <c r="Y35" s="220">
        <v>1805925.8174999999</v>
      </c>
      <c r="Z35" s="205"/>
      <c r="AA35" s="220">
        <v>0</v>
      </c>
      <c r="AB35" s="205"/>
      <c r="AC35" s="221"/>
      <c r="AD35" s="205"/>
      <c r="AE35" s="222">
        <v>1805925.8174999999</v>
      </c>
    </row>
    <row r="36" spans="1:31" ht="24" thickBot="1" x14ac:dyDescent="0.3">
      <c r="A36" s="61"/>
      <c r="B36" s="463"/>
      <c r="C36" s="112"/>
      <c r="D36" s="180" t="s">
        <v>23</v>
      </c>
      <c r="E36" s="110"/>
      <c r="F36" s="182">
        <v>0</v>
      </c>
      <c r="G36" s="108"/>
      <c r="H36" s="184">
        <v>0</v>
      </c>
      <c r="I36" s="106"/>
      <c r="J36" s="186">
        <v>0</v>
      </c>
      <c r="K36" s="102" t="s">
        <v>693</v>
      </c>
      <c r="L36" s="184">
        <v>0</v>
      </c>
      <c r="M36" s="104"/>
      <c r="N36" s="186">
        <v>1</v>
      </c>
      <c r="O36" s="102"/>
      <c r="P36" s="184">
        <v>6000</v>
      </c>
      <c r="Q36" s="98"/>
      <c r="R36" s="189">
        <v>4246.4285714285716</v>
      </c>
      <c r="S36" s="33" t="s">
        <v>979</v>
      </c>
      <c r="T36" s="97"/>
      <c r="V36" s="219"/>
      <c r="W36" s="475" t="s">
        <v>978</v>
      </c>
      <c r="X36" s="476"/>
      <c r="Y36" s="205"/>
      <c r="Z36" s="205"/>
      <c r="AA36" s="205"/>
      <c r="AB36" s="205"/>
      <c r="AC36" s="206">
        <v>303204</v>
      </c>
      <c r="AD36" s="205"/>
      <c r="AE36" s="207">
        <f>AC36</f>
        <v>303204</v>
      </c>
    </row>
    <row r="37" spans="1:31" ht="17.25" thickTop="1" thickBot="1" x14ac:dyDescent="0.3">
      <c r="A37" s="55"/>
      <c r="B37" s="94"/>
      <c r="C37" s="95"/>
      <c r="D37" s="95"/>
      <c r="E37" s="95"/>
      <c r="F37" s="95"/>
      <c r="G37" s="95"/>
      <c r="H37" s="95"/>
      <c r="I37" s="95"/>
      <c r="J37" s="95"/>
      <c r="K37" s="95"/>
      <c r="L37" s="95"/>
      <c r="M37" s="95"/>
      <c r="N37" s="95"/>
      <c r="O37" s="95"/>
      <c r="P37" s="95"/>
      <c r="Q37" s="95"/>
      <c r="R37" s="95"/>
      <c r="S37" s="95"/>
      <c r="T37" s="96"/>
      <c r="V37" s="219"/>
      <c r="W37" s="423" t="s">
        <v>39</v>
      </c>
      <c r="X37" s="424"/>
      <c r="Y37" s="208"/>
      <c r="Z37" s="208"/>
      <c r="AA37" s="208"/>
      <c r="AB37" s="208"/>
      <c r="AC37" s="208"/>
      <c r="AD37" s="209"/>
      <c r="AE37" s="210">
        <f>SUM(AE35:AE36)</f>
        <v>2109129.8174999999</v>
      </c>
    </row>
    <row r="38" spans="1:31" ht="20.25" customHeight="1" thickTop="1" x14ac:dyDescent="0.25">
      <c r="A38" s="55"/>
      <c r="B38" s="58"/>
      <c r="V38" s="219"/>
      <c r="W38" s="423"/>
      <c r="X38" s="424"/>
      <c r="Y38" s="208"/>
      <c r="Z38" s="208"/>
      <c r="AA38" s="208"/>
      <c r="AB38" s="208"/>
      <c r="AC38" s="208"/>
      <c r="AD38" s="209"/>
      <c r="AE38" s="211"/>
    </row>
    <row r="39" spans="1:31" ht="20.25" customHeight="1" x14ac:dyDescent="0.3">
      <c r="A39" s="55"/>
      <c r="B39" s="58"/>
      <c r="D39" s="441" t="s">
        <v>1033</v>
      </c>
      <c r="E39" s="441"/>
      <c r="F39" s="441"/>
      <c r="G39" s="441"/>
      <c r="H39" s="441"/>
      <c r="I39" s="441"/>
      <c r="J39" s="441"/>
      <c r="K39" s="441"/>
      <c r="L39" s="441"/>
      <c r="M39" s="441"/>
      <c r="N39" s="441"/>
      <c r="O39" s="441"/>
      <c r="P39" s="441"/>
      <c r="V39" s="219"/>
      <c r="W39" s="425" t="s">
        <v>1009</v>
      </c>
      <c r="X39" s="426"/>
      <c r="Y39" s="212">
        <v>667548</v>
      </c>
      <c r="Z39" s="205"/>
      <c r="AA39" s="212">
        <v>0</v>
      </c>
      <c r="AB39" s="205"/>
      <c r="AC39" s="212">
        <v>191783.67</v>
      </c>
      <c r="AD39" s="205"/>
      <c r="AE39" s="213">
        <v>859331.67</v>
      </c>
    </row>
    <row r="40" spans="1:31" x14ac:dyDescent="0.25">
      <c r="A40" s="55"/>
      <c r="B40" s="58"/>
      <c r="V40" s="219"/>
      <c r="W40" s="427" t="s">
        <v>815</v>
      </c>
      <c r="X40" s="428"/>
      <c r="Y40" s="214">
        <v>0.36959999999999998</v>
      </c>
      <c r="Z40" s="205"/>
      <c r="AA40" s="215" t="s">
        <v>805</v>
      </c>
      <c r="AB40" s="205"/>
      <c r="AC40" s="214">
        <v>0.63249999999999995</v>
      </c>
      <c r="AD40" s="205"/>
      <c r="AE40" s="216">
        <v>0.40739999999999998</v>
      </c>
    </row>
    <row r="41" spans="1:31" x14ac:dyDescent="0.25">
      <c r="A41" s="55"/>
      <c r="B41" s="58"/>
      <c r="V41" s="219"/>
      <c r="W41" s="464"/>
      <c r="X41" s="465"/>
      <c r="Y41" s="217"/>
      <c r="Z41" s="217"/>
      <c r="AA41" s="217"/>
      <c r="AB41" s="217"/>
      <c r="AC41" s="217"/>
      <c r="AD41" s="217"/>
      <c r="AE41" s="218"/>
    </row>
    <row r="42" spans="1:31" ht="16.5" thickBot="1" x14ac:dyDescent="0.3">
      <c r="A42" s="55"/>
      <c r="B42" s="58"/>
      <c r="V42" s="59"/>
      <c r="AA42" s="60"/>
    </row>
    <row r="43" spans="1:31" ht="80.25" customHeight="1" thickTop="1" thickBot="1" x14ac:dyDescent="0.3">
      <c r="A43" s="55"/>
      <c r="B43" s="58"/>
      <c r="J43" s="440" t="s">
        <v>1016</v>
      </c>
      <c r="K43" s="440"/>
      <c r="L43" s="440"/>
      <c r="M43" s="440"/>
      <c r="N43" s="440"/>
      <c r="AB43" s="267"/>
      <c r="AC43" s="161" t="s">
        <v>1008</v>
      </c>
      <c r="AD43" s="162" t="s">
        <v>801</v>
      </c>
      <c r="AE43" s="266" t="s">
        <v>1007</v>
      </c>
    </row>
    <row r="44" spans="1:31" ht="48" customHeight="1" thickTop="1" thickBot="1" x14ac:dyDescent="0.3">
      <c r="A44" s="55"/>
      <c r="B44" s="58"/>
      <c r="J44" s="440"/>
      <c r="K44" s="440"/>
      <c r="L44" s="440"/>
      <c r="M44" s="440"/>
      <c r="N44" s="440"/>
      <c r="AB44" s="160"/>
      <c r="AC44" s="264"/>
      <c r="AD44" s="264"/>
      <c r="AE44" s="265" t="s">
        <v>813</v>
      </c>
    </row>
    <row r="45" spans="1:31" ht="15.95" customHeight="1" thickTop="1" x14ac:dyDescent="0.25">
      <c r="A45" s="55"/>
      <c r="B45" s="58"/>
      <c r="J45" s="440"/>
      <c r="K45" s="440"/>
      <c r="L45" s="440"/>
      <c r="M45" s="440"/>
      <c r="N45" s="440"/>
      <c r="AB45" s="172" t="s">
        <v>814</v>
      </c>
      <c r="AC45" s="256">
        <v>387600</v>
      </c>
      <c r="AD45" s="257">
        <v>0.18377247184311832</v>
      </c>
      <c r="AE45" s="421" t="s">
        <v>807</v>
      </c>
    </row>
    <row r="46" spans="1:31" ht="15.75" customHeight="1" x14ac:dyDescent="0.25">
      <c r="A46" s="55"/>
      <c r="B46" s="58"/>
      <c r="J46" s="440"/>
      <c r="K46" s="440"/>
      <c r="L46" s="440"/>
      <c r="M46" s="440"/>
      <c r="N46" s="440"/>
      <c r="AB46" s="172" t="s">
        <v>20</v>
      </c>
      <c r="AC46" s="258">
        <v>161943</v>
      </c>
      <c r="AD46" s="259">
        <v>7.6781902496620508E-2</v>
      </c>
      <c r="AE46" s="422"/>
    </row>
    <row r="47" spans="1:31" ht="16.5" customHeight="1" x14ac:dyDescent="0.25">
      <c r="A47" s="55"/>
      <c r="B47" s="58"/>
      <c r="J47" s="440"/>
      <c r="K47" s="440"/>
      <c r="L47" s="440"/>
      <c r="M47" s="440"/>
      <c r="N47" s="440"/>
      <c r="AB47" s="172" t="s">
        <v>21</v>
      </c>
      <c r="AC47" s="258">
        <v>181523.90999999997</v>
      </c>
      <c r="AD47" s="259">
        <v>8.6065783383198494E-2</v>
      </c>
      <c r="AE47" s="422"/>
    </row>
    <row r="48" spans="1:31" ht="15.75" customHeight="1" x14ac:dyDescent="0.25">
      <c r="A48" s="55"/>
      <c r="B48" s="58"/>
      <c r="J48" s="440"/>
      <c r="K48" s="440"/>
      <c r="L48" s="440"/>
      <c r="M48" s="440"/>
      <c r="N48" s="440"/>
      <c r="AB48" s="172" t="s">
        <v>22</v>
      </c>
      <c r="AC48" s="258">
        <v>0</v>
      </c>
      <c r="AD48" s="259">
        <v>0</v>
      </c>
      <c r="AE48" s="422"/>
    </row>
    <row r="49" spans="1:31" ht="15.75" customHeight="1" x14ac:dyDescent="0.25">
      <c r="A49" s="55"/>
      <c r="B49" s="56"/>
      <c r="J49" s="440"/>
      <c r="K49" s="440"/>
      <c r="L49" s="440"/>
      <c r="M49" s="440"/>
      <c r="N49" s="440"/>
      <c r="AB49" s="172" t="s">
        <v>24</v>
      </c>
      <c r="AC49" s="258">
        <v>128264.76000000001</v>
      </c>
      <c r="AD49" s="259">
        <v>6.0814066036027681E-2</v>
      </c>
      <c r="AE49" s="422"/>
    </row>
    <row r="50" spans="1:31" ht="16.5" customHeight="1" thickBot="1" x14ac:dyDescent="0.3">
      <c r="A50" s="55"/>
      <c r="B50" s="56"/>
      <c r="AB50" s="172" t="s">
        <v>23</v>
      </c>
      <c r="AC50" s="260">
        <v>38000</v>
      </c>
      <c r="AD50" s="261">
        <v>1.8016909004227286E-2</v>
      </c>
      <c r="AE50" s="422"/>
    </row>
    <row r="51" spans="1:31" ht="16.5" customHeight="1" thickTop="1" x14ac:dyDescent="0.25">
      <c r="A51" s="55"/>
      <c r="B51" s="56"/>
      <c r="AB51" s="173" t="s">
        <v>39</v>
      </c>
      <c r="AC51" s="262">
        <v>897331.66999999993</v>
      </c>
      <c r="AD51" s="263">
        <v>0.4254511327631923</v>
      </c>
      <c r="AE51" s="422"/>
    </row>
    <row r="52" spans="1:31" ht="15.95" customHeight="1" x14ac:dyDescent="0.25">
      <c r="A52" s="55"/>
      <c r="B52" s="56"/>
    </row>
    <row r="53" spans="1:31" x14ac:dyDescent="0.25">
      <c r="A53" s="55"/>
      <c r="B53" s="56"/>
    </row>
    <row r="54" spans="1:31" x14ac:dyDescent="0.25">
      <c r="A54" s="55"/>
      <c r="B54" s="56"/>
    </row>
    <row r="55" spans="1:31" ht="15.75" customHeight="1" x14ac:dyDescent="0.25">
      <c r="A55" s="55"/>
      <c r="B55" s="56"/>
    </row>
    <row r="56" spans="1:31" x14ac:dyDescent="0.25">
      <c r="A56" s="55"/>
      <c r="B56" s="56"/>
    </row>
    <row r="57" spans="1:31" x14ac:dyDescent="0.25">
      <c r="A57" s="55"/>
      <c r="B57" s="56"/>
    </row>
    <row r="58" spans="1:31" x14ac:dyDescent="0.25">
      <c r="A58" s="55"/>
      <c r="B58" s="56"/>
    </row>
    <row r="59" spans="1:31" x14ac:dyDescent="0.25">
      <c r="A59" s="55"/>
    </row>
    <row r="60" spans="1:31" x14ac:dyDescent="0.25">
      <c r="A60" s="55"/>
    </row>
    <row r="61" spans="1:31" ht="80.25" customHeight="1" x14ac:dyDescent="0.25">
      <c r="A61" s="55"/>
    </row>
    <row r="62" spans="1:31" ht="55.5" customHeight="1" x14ac:dyDescent="0.25">
      <c r="A62" s="55"/>
    </row>
    <row r="63" spans="1:31" ht="16.5" customHeight="1" x14ac:dyDescent="0.25"/>
    <row r="64" spans="1:31" ht="15.75" customHeight="1" x14ac:dyDescent="0.25"/>
    <row r="65" s="57" customFormat="1" ht="15.75" customHeight="1" x14ac:dyDescent="0.25"/>
    <row r="66" s="57" customFormat="1" ht="15.75" customHeight="1" x14ac:dyDescent="0.25"/>
    <row r="67" s="57" customFormat="1" ht="15.75" customHeight="1" x14ac:dyDescent="0.25"/>
    <row r="68" s="57" customFormat="1" ht="16.5" customHeight="1" x14ac:dyDescent="0.25"/>
    <row r="69" s="57" customFormat="1" ht="16.5" customHeight="1" x14ac:dyDescent="0.25"/>
  </sheetData>
  <sheetProtection algorithmName="SHA-512" hashValue="KPYbNT84eRHY4nxXCCqb8R3fO3BdQFxNdt/nRcyGZTWalvUw0lK5JopIBUB0nMnsiRSGBaKW8AiSh1dPE4bP5Q==" saltValue="HbzBM8Z7b9SUAOv9/EdZHA==" spinCount="100000" sheet="1" objects="1" scenarios="1"/>
  <mergeCells count="26">
    <mergeCell ref="J43:N49"/>
    <mergeCell ref="D39:P39"/>
    <mergeCell ref="W22:AE22"/>
    <mergeCell ref="B2:H2"/>
    <mergeCell ref="Q23:S26"/>
    <mergeCell ref="N19:S19"/>
    <mergeCell ref="M20:S20"/>
    <mergeCell ref="M21:S21"/>
    <mergeCell ref="M22:S22"/>
    <mergeCell ref="B19:F19"/>
    <mergeCell ref="H27:P27"/>
    <mergeCell ref="R28:S29"/>
    <mergeCell ref="B31:B36"/>
    <mergeCell ref="W41:X41"/>
    <mergeCell ref="X19:AA21"/>
    <mergeCell ref="W36:X36"/>
    <mergeCell ref="W24:AE24"/>
    <mergeCell ref="X26:AC26"/>
    <mergeCell ref="W31:X31"/>
    <mergeCell ref="W32:X32"/>
    <mergeCell ref="W35:X35"/>
    <mergeCell ref="AE45:AE51"/>
    <mergeCell ref="W37:X37"/>
    <mergeCell ref="W38:X38"/>
    <mergeCell ref="W39:X39"/>
    <mergeCell ref="W40:X40"/>
  </mergeCells>
  <conditionalFormatting sqref="P29">
    <cfRule type="cellIs" dxfId="23" priority="16" operator="equal">
      <formula>"Yes"</formula>
    </cfRule>
    <cfRule type="cellIs" dxfId="22" priority="17" operator="equal">
      <formula>"No"</formula>
    </cfRule>
  </conditionalFormatting>
  <conditionalFormatting sqref="R32:S36">
    <cfRule type="containsText" dxfId="21" priority="14" operator="containsText" text="Yes">
      <formula>NOT(ISERROR(SEARCH("Yes",R32)))</formula>
    </cfRule>
    <cfRule type="containsText" dxfId="20" priority="15" operator="containsText" text="No">
      <formula>NOT(ISERROR(SEARCH("No",R32)))</formula>
    </cfRule>
  </conditionalFormatting>
  <conditionalFormatting sqref="Y40">
    <cfRule type="iconSet" priority="6">
      <iconSet iconSet="3Symbols" reverse="1">
        <cfvo type="percent" val="0"/>
        <cfvo type="formula" val="0.6667"/>
        <cfvo type="formula" val="0.95"/>
      </iconSet>
    </cfRule>
  </conditionalFormatting>
  <conditionalFormatting sqref="AA29 AC29 AB33 AD33 AA34:AD34 AB35:AB36 AD35:AD36 AC36">
    <cfRule type="cellIs" dxfId="19" priority="12" operator="equal">
      <formula>"Yes"</formula>
    </cfRule>
    <cfRule type="cellIs" dxfId="18" priority="13" operator="equal">
      <formula>"No"</formula>
    </cfRule>
  </conditionalFormatting>
  <conditionalFormatting sqref="AA40">
    <cfRule type="iconSet" priority="5">
      <iconSet iconSet="3Symbols" reverse="1">
        <cfvo type="percent" val="0"/>
        <cfvo type="formula" val="0.6667"/>
        <cfvo type="formula" val="0.95"/>
      </iconSet>
    </cfRule>
  </conditionalFormatting>
  <conditionalFormatting sqref="AB39:AB40 AD39:AD40">
    <cfRule type="cellIs" dxfId="17" priority="10" operator="equal">
      <formula>"Yes"</formula>
    </cfRule>
    <cfRule type="cellIs" dxfId="16" priority="11" operator="equal">
      <formula>"No"</formula>
    </cfRule>
  </conditionalFormatting>
  <conditionalFormatting sqref="AC40">
    <cfRule type="iconSet" priority="9">
      <iconSet iconSet="3Symbols" reverse="1">
        <cfvo type="percent" val="0"/>
        <cfvo type="formula" val="0.6667"/>
        <cfvo type="formula" val="0.95"/>
      </iconSet>
    </cfRule>
  </conditionalFormatting>
  <conditionalFormatting sqref="AE40">
    <cfRule type="iconSet" priority="7">
      <iconSet iconSet="3Symbols" reverse="1">
        <cfvo type="percent" val="0"/>
        <cfvo type="formula" val="0.6667"/>
        <cfvo type="formula" val="0.95"/>
      </iconSet>
    </cfRule>
    <cfRule type="cellIs" dxfId="15" priority="8" operator="greaterThan">
      <formula>0.95</formula>
    </cfRule>
  </conditionalFormatting>
  <conditionalFormatting sqref="AE45">
    <cfRule type="containsText" dxfId="14" priority="3" operator="containsText" text="Yes">
      <formula>NOT(ISERROR(SEARCH("Yes",AE45)))</formula>
    </cfRule>
    <cfRule type="containsText" dxfId="13" priority="4" operator="containsText" text="No">
      <formula>NOT(ISERROR(SEARCH("No",AE45)))</formula>
    </cfRule>
  </conditionalFormatting>
  <dataValidations count="3">
    <dataValidation type="list" allowBlank="1" showInputMessage="1" showErrorMessage="1" sqref="D26" xr:uid="{00000000-0002-0000-0000-000000000000}">
      <formula1>TXCOUNTIES</formula1>
    </dataValidation>
    <dataValidation operator="greaterThanOrEqual" allowBlank="1" showInputMessage="1" showErrorMessage="1" sqref="D24:D25" xr:uid="{00000000-0002-0000-0000-000001000000}"/>
    <dataValidation allowBlank="1" showInputMessage="1" showErrorMessage="1" promptTitle="Program Salary" prompt="Input the salary charged to the Nonprofit food service program. " sqref="H32:P32" xr:uid="{00000000-0002-0000-0000-000002000000}"/>
  </dataValidation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000-000005000000}">
          <x14:formula1>
            <xm:f>PartsData!$C$2:$C$1048576</xm:f>
          </x14:formula1>
          <xm:sqref>D22</xm:sqref>
        </x14:dataValidation>
        <x14:dataValidation type="list" allowBlank="1" showInputMessage="1" showErrorMessage="1" promptTitle="Personnel" prompt="Using dropdown, select personnel Categorical role" xr:uid="{00000000-0002-0000-0000-000003000000}">
          <x14:formula1>
            <xm:f>LookupLists!$D$2:$D$7</xm:f>
          </x14:formula1>
          <xm:sqref>D32</xm:sqref>
        </x14:dataValidation>
        <x14:dataValidation type="list" allowBlank="1" showInputMessage="1" showErrorMessage="1" xr:uid="{00000000-0002-0000-0000-000004000000}">
          <x14:formula1>
            <xm:f>LookupLists!$D$2:$D$7</xm:f>
          </x14:formula1>
          <xm:sqref>D33:D36</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wksLookupLists">
    <tabColor rgb="FFFF0000"/>
  </sheetPr>
  <dimension ref="A1:D255"/>
  <sheetViews>
    <sheetView workbookViewId="0">
      <selection activeCell="D4" sqref="D4"/>
    </sheetView>
  </sheetViews>
  <sheetFormatPr defaultRowHeight="15.75" x14ac:dyDescent="0.25"/>
  <cols>
    <col min="1" max="1" width="13" bestFit="1" customWidth="1"/>
    <col min="2" max="2" width="20" bestFit="1" customWidth="1"/>
    <col min="3" max="3" width="19.28515625" bestFit="1" customWidth="1"/>
    <col min="4" max="4" width="19" customWidth="1"/>
    <col min="5" max="5" width="10.7109375" bestFit="1" customWidth="1"/>
  </cols>
  <sheetData>
    <row r="1" spans="1:4" s="1" customFormat="1" x14ac:dyDescent="0.25">
      <c r="A1" s="2" t="s">
        <v>12</v>
      </c>
      <c r="B1" s="2" t="s">
        <v>19</v>
      </c>
      <c r="C1" s="1" t="s">
        <v>56</v>
      </c>
      <c r="D1" s="2" t="s">
        <v>601</v>
      </c>
    </row>
    <row r="2" spans="1:4" x14ac:dyDescent="0.25">
      <c r="A2" s="3" t="s">
        <v>13</v>
      </c>
      <c r="B2" s="13" t="s">
        <v>365</v>
      </c>
      <c r="C2" t="b">
        <v>1</v>
      </c>
      <c r="D2" s="3" t="s">
        <v>814</v>
      </c>
    </row>
    <row r="3" spans="1:4" x14ac:dyDescent="0.25">
      <c r="A3" s="3" t="s">
        <v>14</v>
      </c>
      <c r="B3" s="13" t="s">
        <v>227</v>
      </c>
      <c r="D3" s="3" t="s">
        <v>20</v>
      </c>
    </row>
    <row r="4" spans="1:4" x14ac:dyDescent="0.25">
      <c r="A4" s="3" t="s">
        <v>15</v>
      </c>
      <c r="B4" s="13" t="s">
        <v>421</v>
      </c>
      <c r="D4" t="s">
        <v>21</v>
      </c>
    </row>
    <row r="5" spans="1:4" x14ac:dyDescent="0.25">
      <c r="B5" s="13" t="s">
        <v>105</v>
      </c>
      <c r="D5" t="s">
        <v>22</v>
      </c>
    </row>
    <row r="6" spans="1:4" x14ac:dyDescent="0.25">
      <c r="B6" s="13" t="s">
        <v>221</v>
      </c>
      <c r="D6" t="s">
        <v>24</v>
      </c>
    </row>
    <row r="7" spans="1:4" x14ac:dyDescent="0.25">
      <c r="B7" s="13" t="s">
        <v>69</v>
      </c>
      <c r="D7" t="s">
        <v>23</v>
      </c>
    </row>
    <row r="8" spans="1:4" x14ac:dyDescent="0.25">
      <c r="B8" s="13" t="s">
        <v>191</v>
      </c>
    </row>
    <row r="9" spans="1:4" x14ac:dyDescent="0.25">
      <c r="B9" s="13" t="s">
        <v>141</v>
      </c>
    </row>
    <row r="10" spans="1:4" x14ac:dyDescent="0.25">
      <c r="B10" s="13" t="s">
        <v>229</v>
      </c>
    </row>
    <row r="11" spans="1:4" x14ac:dyDescent="0.25">
      <c r="B11" s="13" t="s">
        <v>193</v>
      </c>
    </row>
    <row r="12" spans="1:4" x14ac:dyDescent="0.25">
      <c r="B12" s="13" t="s">
        <v>79</v>
      </c>
    </row>
    <row r="13" spans="1:4" x14ac:dyDescent="0.25">
      <c r="B13" s="13" t="s">
        <v>231</v>
      </c>
    </row>
    <row r="14" spans="1:4" x14ac:dyDescent="0.25">
      <c r="B14" s="13" t="s">
        <v>527</v>
      </c>
    </row>
    <row r="15" spans="1:4" x14ac:dyDescent="0.25">
      <c r="B15" s="13" t="s">
        <v>159</v>
      </c>
    </row>
    <row r="16" spans="1:4" x14ac:dyDescent="0.25">
      <c r="B16" s="13" t="s">
        <v>195</v>
      </c>
    </row>
    <row r="17" spans="2:2" x14ac:dyDescent="0.25">
      <c r="B17" s="13" t="s">
        <v>443</v>
      </c>
    </row>
    <row r="18" spans="2:2" x14ac:dyDescent="0.25">
      <c r="B18" s="13" t="s">
        <v>233</v>
      </c>
    </row>
    <row r="19" spans="2:2" x14ac:dyDescent="0.25">
      <c r="B19" s="13" t="s">
        <v>445</v>
      </c>
    </row>
    <row r="20" spans="2:2" x14ac:dyDescent="0.25">
      <c r="B20" s="13" t="s">
        <v>209</v>
      </c>
    </row>
    <row r="21" spans="2:2" x14ac:dyDescent="0.25">
      <c r="B21" s="13" t="s">
        <v>143</v>
      </c>
    </row>
    <row r="22" spans="2:2" x14ac:dyDescent="0.25">
      <c r="B22" s="13" t="s">
        <v>99</v>
      </c>
    </row>
    <row r="23" spans="2:2" x14ac:dyDescent="0.25">
      <c r="B23" s="13" t="s">
        <v>347</v>
      </c>
    </row>
    <row r="24" spans="2:2" x14ac:dyDescent="0.25">
      <c r="B24" s="13" t="s">
        <v>235</v>
      </c>
    </row>
    <row r="25" spans="2:2" x14ac:dyDescent="0.25">
      <c r="B25" s="13" t="s">
        <v>529</v>
      </c>
    </row>
    <row r="26" spans="2:2" x14ac:dyDescent="0.25">
      <c r="B26" s="13" t="s">
        <v>447</v>
      </c>
    </row>
    <row r="27" spans="2:2" x14ac:dyDescent="0.25">
      <c r="B27" s="13" t="s">
        <v>101</v>
      </c>
    </row>
    <row r="28" spans="2:2" x14ac:dyDescent="0.25">
      <c r="B28" s="13" t="s">
        <v>449</v>
      </c>
    </row>
    <row r="29" spans="2:2" x14ac:dyDescent="0.25">
      <c r="B29" s="13" t="s">
        <v>81</v>
      </c>
    </row>
    <row r="30" spans="2:2" x14ac:dyDescent="0.25">
      <c r="B30" s="13" t="s">
        <v>531</v>
      </c>
    </row>
    <row r="31" spans="2:2" x14ac:dyDescent="0.25">
      <c r="B31" s="13" t="s">
        <v>63</v>
      </c>
    </row>
    <row r="32" spans="2:2" x14ac:dyDescent="0.25">
      <c r="B32" s="13" t="s">
        <v>97</v>
      </c>
    </row>
    <row r="33" spans="2:2" x14ac:dyDescent="0.25">
      <c r="B33" s="13" t="s">
        <v>367</v>
      </c>
    </row>
    <row r="34" spans="2:2" x14ac:dyDescent="0.25">
      <c r="B34" s="13" t="s">
        <v>71</v>
      </c>
    </row>
    <row r="35" spans="2:2" x14ac:dyDescent="0.25">
      <c r="B35" s="13" t="s">
        <v>369</v>
      </c>
    </row>
    <row r="36" spans="2:2" x14ac:dyDescent="0.25">
      <c r="B36" s="13" t="s">
        <v>237</v>
      </c>
    </row>
    <row r="37" spans="2:2" x14ac:dyDescent="0.25">
      <c r="B37" s="13" t="s">
        <v>145</v>
      </c>
    </row>
    <row r="38" spans="2:2" x14ac:dyDescent="0.25">
      <c r="B38" s="13" t="s">
        <v>371</v>
      </c>
    </row>
    <row r="39" spans="2:2" x14ac:dyDescent="0.25">
      <c r="B39" s="13" t="s">
        <v>239</v>
      </c>
    </row>
    <row r="40" spans="2:2" x14ac:dyDescent="0.25">
      <c r="B40" s="13" t="s">
        <v>223</v>
      </c>
    </row>
    <row r="41" spans="2:2" x14ac:dyDescent="0.25">
      <c r="B41" s="13" t="s">
        <v>241</v>
      </c>
    </row>
    <row r="42" spans="2:2" x14ac:dyDescent="0.25">
      <c r="B42" s="13" t="s">
        <v>451</v>
      </c>
    </row>
    <row r="43" spans="2:2" x14ac:dyDescent="0.25">
      <c r="B43" s="13" t="s">
        <v>453</v>
      </c>
    </row>
    <row r="44" spans="2:2" x14ac:dyDescent="0.25">
      <c r="B44" s="13" t="s">
        <v>111</v>
      </c>
    </row>
    <row r="45" spans="2:2" x14ac:dyDescent="0.25">
      <c r="B45" s="13" t="s">
        <v>243</v>
      </c>
    </row>
    <row r="46" spans="2:2" x14ac:dyDescent="0.25">
      <c r="B46" s="13" t="s">
        <v>533</v>
      </c>
    </row>
    <row r="47" spans="2:2" x14ac:dyDescent="0.25">
      <c r="B47" s="13" t="s">
        <v>197</v>
      </c>
    </row>
    <row r="48" spans="2:2" x14ac:dyDescent="0.25">
      <c r="B48" s="13" t="s">
        <v>415</v>
      </c>
    </row>
    <row r="49" spans="2:2" x14ac:dyDescent="0.25">
      <c r="B49" s="13" t="s">
        <v>455</v>
      </c>
    </row>
    <row r="50" spans="2:2" x14ac:dyDescent="0.25">
      <c r="B50" s="13" t="s">
        <v>373</v>
      </c>
    </row>
    <row r="51" spans="2:2" x14ac:dyDescent="0.25">
      <c r="B51" s="13" t="s">
        <v>161</v>
      </c>
    </row>
    <row r="52" spans="2:2" x14ac:dyDescent="0.25">
      <c r="B52" s="13" t="s">
        <v>245</v>
      </c>
    </row>
    <row r="53" spans="2:2" x14ac:dyDescent="0.25">
      <c r="B53" s="13" t="s">
        <v>247</v>
      </c>
    </row>
    <row r="54" spans="2:2" x14ac:dyDescent="0.25">
      <c r="B54" s="13" t="s">
        <v>249</v>
      </c>
    </row>
    <row r="55" spans="2:2" x14ac:dyDescent="0.25">
      <c r="B55" s="13" t="s">
        <v>173</v>
      </c>
    </row>
    <row r="56" spans="2:2" x14ac:dyDescent="0.25">
      <c r="B56" s="13" t="s">
        <v>349</v>
      </c>
    </row>
    <row r="57" spans="2:2" x14ac:dyDescent="0.25">
      <c r="B57" s="13" t="s">
        <v>251</v>
      </c>
    </row>
    <row r="58" spans="2:2" x14ac:dyDescent="0.25">
      <c r="B58" s="13" t="s">
        <v>113</v>
      </c>
    </row>
    <row r="59" spans="2:2" x14ac:dyDescent="0.25">
      <c r="B59" s="13" t="s">
        <v>253</v>
      </c>
    </row>
    <row r="60" spans="2:2" x14ac:dyDescent="0.25">
      <c r="B60" s="13" t="s">
        <v>255</v>
      </c>
    </row>
    <row r="61" spans="2:2" x14ac:dyDescent="0.25">
      <c r="B61" s="13" t="s">
        <v>363</v>
      </c>
    </row>
    <row r="62" spans="2:2" x14ac:dyDescent="0.25">
      <c r="B62" s="13" t="s">
        <v>115</v>
      </c>
    </row>
    <row r="63" spans="2:2" x14ac:dyDescent="0.25">
      <c r="B63" s="13" t="s">
        <v>535</v>
      </c>
    </row>
    <row r="64" spans="2:2" x14ac:dyDescent="0.25">
      <c r="B64" s="13" t="s">
        <v>257</v>
      </c>
    </row>
    <row r="65" spans="2:2" x14ac:dyDescent="0.25">
      <c r="B65" s="13" t="s">
        <v>509</v>
      </c>
    </row>
    <row r="66" spans="2:2" x14ac:dyDescent="0.25">
      <c r="B66" s="13" t="s">
        <v>259</v>
      </c>
    </row>
    <row r="67" spans="2:2" x14ac:dyDescent="0.25">
      <c r="B67" s="13" t="s">
        <v>537</v>
      </c>
    </row>
    <row r="68" spans="2:2" x14ac:dyDescent="0.25">
      <c r="B68" s="13" t="s">
        <v>375</v>
      </c>
    </row>
    <row r="69" spans="2:2" x14ac:dyDescent="0.25">
      <c r="B69" s="13" t="s">
        <v>185</v>
      </c>
    </row>
    <row r="70" spans="2:2" x14ac:dyDescent="0.25">
      <c r="B70" s="13" t="s">
        <v>511</v>
      </c>
    </row>
    <row r="71" spans="2:2" x14ac:dyDescent="0.25">
      <c r="B71" s="13" t="s">
        <v>139</v>
      </c>
    </row>
    <row r="72" spans="2:2" x14ac:dyDescent="0.25">
      <c r="B72" s="13" t="s">
        <v>117</v>
      </c>
    </row>
    <row r="73" spans="2:2" x14ac:dyDescent="0.25">
      <c r="B73" s="13" t="s">
        <v>377</v>
      </c>
    </row>
    <row r="74" spans="2:2" x14ac:dyDescent="0.25">
      <c r="B74" s="13" t="s">
        <v>219</v>
      </c>
    </row>
    <row r="75" spans="2:2" x14ac:dyDescent="0.25">
      <c r="B75" s="13" t="s">
        <v>379</v>
      </c>
    </row>
    <row r="76" spans="2:2" x14ac:dyDescent="0.25">
      <c r="B76" s="13" t="s">
        <v>457</v>
      </c>
    </row>
    <row r="77" spans="2:2" x14ac:dyDescent="0.25">
      <c r="B77" s="13" t="s">
        <v>261</v>
      </c>
    </row>
    <row r="78" spans="2:2" x14ac:dyDescent="0.25">
      <c r="B78" s="13" t="s">
        <v>263</v>
      </c>
    </row>
    <row r="79" spans="2:2" x14ac:dyDescent="0.25">
      <c r="B79" s="13" t="s">
        <v>265</v>
      </c>
    </row>
    <row r="80" spans="2:2" x14ac:dyDescent="0.25">
      <c r="B80" s="13" t="s">
        <v>147</v>
      </c>
    </row>
    <row r="81" spans="2:2" x14ac:dyDescent="0.25">
      <c r="B81" s="13" t="s">
        <v>381</v>
      </c>
    </row>
    <row r="82" spans="2:2" x14ac:dyDescent="0.25">
      <c r="B82" s="13" t="s">
        <v>459</v>
      </c>
    </row>
    <row r="83" spans="2:2" x14ac:dyDescent="0.25">
      <c r="B83" s="13" t="s">
        <v>461</v>
      </c>
    </row>
    <row r="84" spans="2:2" x14ac:dyDescent="0.25">
      <c r="B84" s="13" t="s">
        <v>267</v>
      </c>
    </row>
    <row r="85" spans="2:2" x14ac:dyDescent="0.25">
      <c r="B85" s="13" t="s">
        <v>149</v>
      </c>
    </row>
    <row r="86" spans="2:2" x14ac:dyDescent="0.25">
      <c r="B86" s="13" t="s">
        <v>269</v>
      </c>
    </row>
    <row r="87" spans="2:2" x14ac:dyDescent="0.25">
      <c r="B87" s="13" t="s">
        <v>463</v>
      </c>
    </row>
    <row r="88" spans="2:2" x14ac:dyDescent="0.25">
      <c r="B88" s="13" t="s">
        <v>271</v>
      </c>
    </row>
    <row r="89" spans="2:2" x14ac:dyDescent="0.25">
      <c r="B89" s="13" t="s">
        <v>213</v>
      </c>
    </row>
    <row r="90" spans="2:2" x14ac:dyDescent="0.25">
      <c r="B90" s="13" t="s">
        <v>539</v>
      </c>
    </row>
    <row r="91" spans="2:2" x14ac:dyDescent="0.25">
      <c r="B91" s="13" t="s">
        <v>273</v>
      </c>
    </row>
    <row r="92" spans="2:2" x14ac:dyDescent="0.25">
      <c r="B92" s="13" t="s">
        <v>207</v>
      </c>
    </row>
    <row r="93" spans="2:2" x14ac:dyDescent="0.25">
      <c r="B93" s="13" t="s">
        <v>167</v>
      </c>
    </row>
    <row r="94" spans="2:2" x14ac:dyDescent="0.25">
      <c r="B94" s="13" t="s">
        <v>465</v>
      </c>
    </row>
    <row r="95" spans="2:2" x14ac:dyDescent="0.25">
      <c r="B95" s="13" t="s">
        <v>199</v>
      </c>
    </row>
    <row r="96" spans="2:2" x14ac:dyDescent="0.25">
      <c r="B96" s="13" t="s">
        <v>275</v>
      </c>
    </row>
    <row r="97" spans="2:2" x14ac:dyDescent="0.25">
      <c r="B97" s="13" t="s">
        <v>277</v>
      </c>
    </row>
    <row r="98" spans="2:2" x14ac:dyDescent="0.25">
      <c r="B98" s="13" t="s">
        <v>467</v>
      </c>
    </row>
    <row r="99" spans="2:2" x14ac:dyDescent="0.25">
      <c r="B99" s="13" t="s">
        <v>279</v>
      </c>
    </row>
    <row r="100" spans="2:2" x14ac:dyDescent="0.25">
      <c r="B100" s="13" t="s">
        <v>281</v>
      </c>
    </row>
    <row r="101" spans="2:2" x14ac:dyDescent="0.25">
      <c r="B101" s="13" t="s">
        <v>89</v>
      </c>
    </row>
    <row r="102" spans="2:2" x14ac:dyDescent="0.25">
      <c r="B102" s="13" t="s">
        <v>151</v>
      </c>
    </row>
    <row r="103" spans="2:2" x14ac:dyDescent="0.25">
      <c r="B103" s="13" t="s">
        <v>383</v>
      </c>
    </row>
    <row r="104" spans="2:2" x14ac:dyDescent="0.25">
      <c r="B104" s="13" t="s">
        <v>283</v>
      </c>
    </row>
    <row r="105" spans="2:2" x14ac:dyDescent="0.25">
      <c r="B105" s="13" t="s">
        <v>285</v>
      </c>
    </row>
    <row r="106" spans="2:2" x14ac:dyDescent="0.25">
      <c r="B106" s="13" t="s">
        <v>83</v>
      </c>
    </row>
    <row r="107" spans="2:2" x14ac:dyDescent="0.25">
      <c r="B107" s="13" t="s">
        <v>287</v>
      </c>
    </row>
    <row r="108" spans="2:2" x14ac:dyDescent="0.25">
      <c r="B108" s="13" t="s">
        <v>385</v>
      </c>
    </row>
    <row r="109" spans="2:2" x14ac:dyDescent="0.25">
      <c r="B109" s="13" t="s">
        <v>179</v>
      </c>
    </row>
    <row r="110" spans="2:2" x14ac:dyDescent="0.25">
      <c r="B110" s="13" t="s">
        <v>469</v>
      </c>
    </row>
    <row r="111" spans="2:2" x14ac:dyDescent="0.25">
      <c r="B111" s="13" t="s">
        <v>289</v>
      </c>
    </row>
    <row r="112" spans="2:2" x14ac:dyDescent="0.25">
      <c r="B112" s="13" t="s">
        <v>125</v>
      </c>
    </row>
    <row r="113" spans="2:2" x14ac:dyDescent="0.25">
      <c r="B113" s="13" t="s">
        <v>387</v>
      </c>
    </row>
    <row r="114" spans="2:2" x14ac:dyDescent="0.25">
      <c r="B114" s="13" t="s">
        <v>423</v>
      </c>
    </row>
    <row r="115" spans="2:2" x14ac:dyDescent="0.25">
      <c r="B115" s="13" t="s">
        <v>291</v>
      </c>
    </row>
    <row r="116" spans="2:2" x14ac:dyDescent="0.25">
      <c r="B116" s="13" t="s">
        <v>137</v>
      </c>
    </row>
    <row r="117" spans="2:2" x14ac:dyDescent="0.25">
      <c r="B117" s="13" t="s">
        <v>119</v>
      </c>
    </row>
    <row r="118" spans="2:2" x14ac:dyDescent="0.25">
      <c r="B118" s="13" t="s">
        <v>293</v>
      </c>
    </row>
    <row r="119" spans="2:2" x14ac:dyDescent="0.25">
      <c r="B119" s="13" t="s">
        <v>187</v>
      </c>
    </row>
    <row r="120" spans="2:2" x14ac:dyDescent="0.25">
      <c r="B120" s="13" t="s">
        <v>389</v>
      </c>
    </row>
    <row r="121" spans="2:2" x14ac:dyDescent="0.25">
      <c r="B121" s="13" t="s">
        <v>541</v>
      </c>
    </row>
    <row r="122" spans="2:2" x14ac:dyDescent="0.25">
      <c r="B122" s="13" t="s">
        <v>425</v>
      </c>
    </row>
    <row r="123" spans="2:2" x14ac:dyDescent="0.25">
      <c r="B123" s="13" t="s">
        <v>351</v>
      </c>
    </row>
    <row r="124" spans="2:2" x14ac:dyDescent="0.25">
      <c r="B124" s="13" t="s">
        <v>91</v>
      </c>
    </row>
    <row r="125" spans="2:2" x14ac:dyDescent="0.25">
      <c r="B125" s="13" t="s">
        <v>565</v>
      </c>
    </row>
    <row r="126" spans="2:2" x14ac:dyDescent="0.25">
      <c r="B126" s="13" t="s">
        <v>543</v>
      </c>
    </row>
    <row r="127" spans="2:2" x14ac:dyDescent="0.25">
      <c r="B127" s="13" t="s">
        <v>127</v>
      </c>
    </row>
    <row r="128" spans="2:2" x14ac:dyDescent="0.25">
      <c r="B128" s="13" t="s">
        <v>65</v>
      </c>
    </row>
    <row r="129" spans="2:2" x14ac:dyDescent="0.25">
      <c r="B129" s="13" t="s">
        <v>569</v>
      </c>
    </row>
    <row r="130" spans="2:2" x14ac:dyDescent="0.25">
      <c r="B130" s="13" t="s">
        <v>121</v>
      </c>
    </row>
    <row r="131" spans="2:2" x14ac:dyDescent="0.25">
      <c r="B131" s="13" t="s">
        <v>201</v>
      </c>
    </row>
    <row r="132" spans="2:2" x14ac:dyDescent="0.25">
      <c r="B132" s="13" t="s">
        <v>545</v>
      </c>
    </row>
    <row r="133" spans="2:2" x14ac:dyDescent="0.25">
      <c r="B133" s="13" t="s">
        <v>295</v>
      </c>
    </row>
    <row r="134" spans="2:2" x14ac:dyDescent="0.25">
      <c r="B134" s="13" t="s">
        <v>471</v>
      </c>
    </row>
    <row r="135" spans="2:2" x14ac:dyDescent="0.25">
      <c r="B135" s="13" t="s">
        <v>473</v>
      </c>
    </row>
    <row r="136" spans="2:2" x14ac:dyDescent="0.25">
      <c r="B136" s="13" t="s">
        <v>297</v>
      </c>
    </row>
    <row r="137" spans="2:2" x14ac:dyDescent="0.25">
      <c r="B137" s="13" t="s">
        <v>513</v>
      </c>
    </row>
    <row r="138" spans="2:2" x14ac:dyDescent="0.25">
      <c r="B138" s="13" t="s">
        <v>547</v>
      </c>
    </row>
    <row r="139" spans="2:2" x14ac:dyDescent="0.25">
      <c r="B139" s="13" t="s">
        <v>299</v>
      </c>
    </row>
    <row r="140" spans="2:2" x14ac:dyDescent="0.25">
      <c r="B140" s="13" t="s">
        <v>515</v>
      </c>
    </row>
    <row r="141" spans="2:2" x14ac:dyDescent="0.25">
      <c r="B141" s="13" t="s">
        <v>391</v>
      </c>
    </row>
    <row r="142" spans="2:2" x14ac:dyDescent="0.25">
      <c r="B142" s="13" t="s">
        <v>301</v>
      </c>
    </row>
    <row r="143" spans="2:2" x14ac:dyDescent="0.25">
      <c r="B143" s="13" t="s">
        <v>163</v>
      </c>
    </row>
    <row r="144" spans="2:2" x14ac:dyDescent="0.25">
      <c r="B144" s="13" t="s">
        <v>549</v>
      </c>
    </row>
    <row r="145" spans="2:2" x14ac:dyDescent="0.25">
      <c r="B145" s="13" t="s">
        <v>475</v>
      </c>
    </row>
    <row r="146" spans="2:2" x14ac:dyDescent="0.25">
      <c r="B146" s="13" t="s">
        <v>477</v>
      </c>
    </row>
    <row r="147" spans="2:2" x14ac:dyDescent="0.25">
      <c r="B147" s="13" t="s">
        <v>153</v>
      </c>
    </row>
    <row r="148" spans="2:2" x14ac:dyDescent="0.25">
      <c r="B148" s="13" t="s">
        <v>479</v>
      </c>
    </row>
    <row r="149" spans="2:2" x14ac:dyDescent="0.25">
      <c r="B149" s="13" t="s">
        <v>303</v>
      </c>
    </row>
    <row r="150" spans="2:2" x14ac:dyDescent="0.25">
      <c r="B150" s="13" t="s">
        <v>551</v>
      </c>
    </row>
    <row r="151" spans="2:2" x14ac:dyDescent="0.25">
      <c r="B151" s="13" t="s">
        <v>481</v>
      </c>
    </row>
    <row r="152" spans="2:2" x14ac:dyDescent="0.25">
      <c r="B152" s="13" t="s">
        <v>305</v>
      </c>
    </row>
    <row r="153" spans="2:2" x14ac:dyDescent="0.25">
      <c r="B153" s="13" t="s">
        <v>175</v>
      </c>
    </row>
    <row r="154" spans="2:2" x14ac:dyDescent="0.25">
      <c r="B154" s="13" t="s">
        <v>177</v>
      </c>
    </row>
    <row r="155" spans="2:2" x14ac:dyDescent="0.25">
      <c r="B155" s="13" t="s">
        <v>483</v>
      </c>
    </row>
    <row r="156" spans="2:2" x14ac:dyDescent="0.25">
      <c r="B156" s="13" t="s">
        <v>393</v>
      </c>
    </row>
    <row r="157" spans="2:2" x14ac:dyDescent="0.25">
      <c r="B157" s="13" t="s">
        <v>183</v>
      </c>
    </row>
    <row r="158" spans="2:2" x14ac:dyDescent="0.25">
      <c r="B158" s="13" t="s">
        <v>485</v>
      </c>
    </row>
    <row r="159" spans="2:2" x14ac:dyDescent="0.25">
      <c r="B159" s="13" t="s">
        <v>553</v>
      </c>
    </row>
    <row r="160" spans="2:2" x14ac:dyDescent="0.25">
      <c r="B160" s="13" t="s">
        <v>517</v>
      </c>
    </row>
    <row r="161" spans="2:2" x14ac:dyDescent="0.25">
      <c r="B161" s="13" t="s">
        <v>487</v>
      </c>
    </row>
    <row r="162" spans="2:2" x14ac:dyDescent="0.25">
      <c r="B162" s="13" t="s">
        <v>217</v>
      </c>
    </row>
    <row r="163" spans="2:2" x14ac:dyDescent="0.25">
      <c r="B163" s="13" t="s">
        <v>555</v>
      </c>
    </row>
    <row r="164" spans="2:2" x14ac:dyDescent="0.25">
      <c r="B164" s="13" t="s">
        <v>203</v>
      </c>
    </row>
    <row r="165" spans="2:2" x14ac:dyDescent="0.25">
      <c r="B165" s="13" t="s">
        <v>489</v>
      </c>
    </row>
    <row r="166" spans="2:2" x14ac:dyDescent="0.25">
      <c r="B166" s="13" t="s">
        <v>181</v>
      </c>
    </row>
    <row r="167" spans="2:2" x14ac:dyDescent="0.25">
      <c r="B167" s="13" t="s">
        <v>491</v>
      </c>
    </row>
    <row r="168" spans="2:2" x14ac:dyDescent="0.25">
      <c r="B168" s="13" t="s">
        <v>493</v>
      </c>
    </row>
    <row r="169" spans="2:2" x14ac:dyDescent="0.25">
      <c r="B169" s="13" t="s">
        <v>307</v>
      </c>
    </row>
    <row r="170" spans="2:2" x14ac:dyDescent="0.25">
      <c r="B170" s="13" t="s">
        <v>395</v>
      </c>
    </row>
    <row r="171" spans="2:2" x14ac:dyDescent="0.25">
      <c r="B171" s="13" t="s">
        <v>155</v>
      </c>
    </row>
    <row r="172" spans="2:2" x14ac:dyDescent="0.25">
      <c r="B172" s="13" t="s">
        <v>309</v>
      </c>
    </row>
    <row r="173" spans="2:2" x14ac:dyDescent="0.25">
      <c r="B173" s="13" t="s">
        <v>397</v>
      </c>
    </row>
    <row r="174" spans="2:2" x14ac:dyDescent="0.25">
      <c r="B174" s="13" t="s">
        <v>311</v>
      </c>
    </row>
    <row r="175" spans="2:2" x14ac:dyDescent="0.25">
      <c r="B175" s="13" t="s">
        <v>427</v>
      </c>
    </row>
    <row r="176" spans="2:2" x14ac:dyDescent="0.25">
      <c r="B176" s="13" t="s">
        <v>399</v>
      </c>
    </row>
    <row r="177" spans="2:2" x14ac:dyDescent="0.25">
      <c r="B177" s="13" t="s">
        <v>95</v>
      </c>
    </row>
    <row r="178" spans="2:2" x14ac:dyDescent="0.25">
      <c r="B178" s="13" t="s">
        <v>313</v>
      </c>
    </row>
    <row r="179" spans="2:2" x14ac:dyDescent="0.25">
      <c r="B179" s="13" t="s">
        <v>107</v>
      </c>
    </row>
    <row r="180" spans="2:2" x14ac:dyDescent="0.25">
      <c r="B180" s="13" t="s">
        <v>315</v>
      </c>
    </row>
    <row r="181" spans="2:2" x14ac:dyDescent="0.25">
      <c r="B181" s="13" t="s">
        <v>73</v>
      </c>
    </row>
    <row r="182" spans="2:2" x14ac:dyDescent="0.25">
      <c r="B182" s="13" t="s">
        <v>93</v>
      </c>
    </row>
    <row r="183" spans="2:2" x14ac:dyDescent="0.25">
      <c r="B183" s="13" t="s">
        <v>401</v>
      </c>
    </row>
    <row r="184" spans="2:2" x14ac:dyDescent="0.25">
      <c r="B184" s="13" t="s">
        <v>403</v>
      </c>
    </row>
    <row r="185" spans="2:2" x14ac:dyDescent="0.25">
      <c r="B185" s="13" t="s">
        <v>129</v>
      </c>
    </row>
    <row r="186" spans="2:2" x14ac:dyDescent="0.25">
      <c r="B186" s="13" t="s">
        <v>317</v>
      </c>
    </row>
    <row r="187" spans="2:2" x14ac:dyDescent="0.25">
      <c r="B187" s="13" t="s">
        <v>319</v>
      </c>
    </row>
    <row r="188" spans="2:2" x14ac:dyDescent="0.25">
      <c r="B188" s="13" t="s">
        <v>429</v>
      </c>
    </row>
    <row r="189" spans="2:2" x14ac:dyDescent="0.25">
      <c r="B189" s="13" t="s">
        <v>75</v>
      </c>
    </row>
    <row r="190" spans="2:2" x14ac:dyDescent="0.25">
      <c r="B190" s="13" t="s">
        <v>353</v>
      </c>
    </row>
    <row r="191" spans="2:2" x14ac:dyDescent="0.25">
      <c r="B191" s="13" t="s">
        <v>405</v>
      </c>
    </row>
    <row r="192" spans="2:2" x14ac:dyDescent="0.25">
      <c r="B192" s="13" t="s">
        <v>77</v>
      </c>
    </row>
    <row r="193" spans="2:2" x14ac:dyDescent="0.25">
      <c r="B193" s="13" t="s">
        <v>321</v>
      </c>
    </row>
    <row r="194" spans="2:2" x14ac:dyDescent="0.25">
      <c r="B194" s="13" t="s">
        <v>519</v>
      </c>
    </row>
    <row r="195" spans="2:2" x14ac:dyDescent="0.25">
      <c r="B195" s="13" t="s">
        <v>407</v>
      </c>
    </row>
    <row r="196" spans="2:2" x14ac:dyDescent="0.25">
      <c r="B196" s="13" t="s">
        <v>323</v>
      </c>
    </row>
    <row r="197" spans="2:2" x14ac:dyDescent="0.25">
      <c r="B197" s="13" t="s">
        <v>557</v>
      </c>
    </row>
    <row r="198" spans="2:2" x14ac:dyDescent="0.25">
      <c r="B198" s="13" t="s">
        <v>325</v>
      </c>
    </row>
    <row r="199" spans="2:2" x14ac:dyDescent="0.25">
      <c r="B199" s="13" t="s">
        <v>103</v>
      </c>
    </row>
    <row r="200" spans="2:2" x14ac:dyDescent="0.25">
      <c r="B200" s="13" t="s">
        <v>123</v>
      </c>
    </row>
    <row r="201" spans="2:2" x14ac:dyDescent="0.25">
      <c r="B201" s="13" t="s">
        <v>495</v>
      </c>
    </row>
    <row r="202" spans="2:2" x14ac:dyDescent="0.25">
      <c r="B202" s="13" t="s">
        <v>169</v>
      </c>
    </row>
    <row r="203" spans="2:2" x14ac:dyDescent="0.25">
      <c r="B203" s="13" t="s">
        <v>431</v>
      </c>
    </row>
    <row r="204" spans="2:2" x14ac:dyDescent="0.25">
      <c r="B204" s="13" t="s">
        <v>433</v>
      </c>
    </row>
    <row r="205" spans="2:2" x14ac:dyDescent="0.25">
      <c r="B205" s="13" t="s">
        <v>435</v>
      </c>
    </row>
    <row r="206" spans="2:2" x14ac:dyDescent="0.25">
      <c r="B206" s="13" t="s">
        <v>109</v>
      </c>
    </row>
    <row r="207" spans="2:2" x14ac:dyDescent="0.25">
      <c r="B207" s="13" t="s">
        <v>497</v>
      </c>
    </row>
    <row r="208" spans="2:2" x14ac:dyDescent="0.25">
      <c r="B208" s="13" t="s">
        <v>499</v>
      </c>
    </row>
    <row r="209" spans="2:2" x14ac:dyDescent="0.25">
      <c r="B209" s="13" t="s">
        <v>327</v>
      </c>
    </row>
    <row r="210" spans="2:2" x14ac:dyDescent="0.25">
      <c r="B210" s="13" t="s">
        <v>329</v>
      </c>
    </row>
    <row r="211" spans="2:2" x14ac:dyDescent="0.25">
      <c r="B211" s="13" t="s">
        <v>437</v>
      </c>
    </row>
    <row r="212" spans="2:2" x14ac:dyDescent="0.25">
      <c r="B212" s="13" t="s">
        <v>331</v>
      </c>
    </row>
    <row r="213" spans="2:2" x14ac:dyDescent="0.25">
      <c r="B213" s="13" t="s">
        <v>211</v>
      </c>
    </row>
    <row r="214" spans="2:2" x14ac:dyDescent="0.25">
      <c r="B214" s="13" t="s">
        <v>131</v>
      </c>
    </row>
    <row r="215" spans="2:2" x14ac:dyDescent="0.25">
      <c r="B215" s="13" t="s">
        <v>567</v>
      </c>
    </row>
    <row r="216" spans="2:2" x14ac:dyDescent="0.25">
      <c r="B216" s="13" t="s">
        <v>409</v>
      </c>
    </row>
    <row r="217" spans="2:2" x14ac:dyDescent="0.25">
      <c r="B217" s="13" t="s">
        <v>501</v>
      </c>
    </row>
    <row r="218" spans="2:2" x14ac:dyDescent="0.25">
      <c r="B218" s="13" t="s">
        <v>333</v>
      </c>
    </row>
    <row r="219" spans="2:2" x14ac:dyDescent="0.25">
      <c r="B219" s="13" t="s">
        <v>503</v>
      </c>
    </row>
    <row r="220" spans="2:2" x14ac:dyDescent="0.25">
      <c r="B220" s="13" t="s">
        <v>335</v>
      </c>
    </row>
    <row r="221" spans="2:2" x14ac:dyDescent="0.25">
      <c r="B221" s="13" t="s">
        <v>133</v>
      </c>
    </row>
    <row r="222" spans="2:2" x14ac:dyDescent="0.25">
      <c r="B222" s="13" t="s">
        <v>67</v>
      </c>
    </row>
    <row r="223" spans="2:2" x14ac:dyDescent="0.25">
      <c r="B223" s="13" t="s">
        <v>361</v>
      </c>
    </row>
    <row r="224" spans="2:2" x14ac:dyDescent="0.25">
      <c r="B224" s="13" t="s">
        <v>337</v>
      </c>
    </row>
    <row r="225" spans="2:2" x14ac:dyDescent="0.25">
      <c r="B225" s="13" t="s">
        <v>339</v>
      </c>
    </row>
    <row r="226" spans="2:2" x14ac:dyDescent="0.25">
      <c r="B226" s="13" t="s">
        <v>417</v>
      </c>
    </row>
    <row r="227" spans="2:2" x14ac:dyDescent="0.25">
      <c r="B227" s="13" t="s">
        <v>189</v>
      </c>
    </row>
    <row r="228" spans="2:2" x14ac:dyDescent="0.25">
      <c r="B228" s="13" t="s">
        <v>85</v>
      </c>
    </row>
    <row r="229" spans="2:2" x14ac:dyDescent="0.25">
      <c r="B229" s="13" t="s">
        <v>439</v>
      </c>
    </row>
    <row r="230" spans="2:2" x14ac:dyDescent="0.25">
      <c r="B230" s="13" t="s">
        <v>441</v>
      </c>
    </row>
    <row r="231" spans="2:2" x14ac:dyDescent="0.25">
      <c r="B231" s="13" t="s">
        <v>171</v>
      </c>
    </row>
    <row r="232" spans="2:2" x14ac:dyDescent="0.25">
      <c r="B232" s="13" t="s">
        <v>341</v>
      </c>
    </row>
    <row r="233" spans="2:2" x14ac:dyDescent="0.25">
      <c r="B233" s="13" t="s">
        <v>521</v>
      </c>
    </row>
    <row r="234" spans="2:2" x14ac:dyDescent="0.25">
      <c r="B234" s="13" t="s">
        <v>523</v>
      </c>
    </row>
    <row r="235" spans="2:2" x14ac:dyDescent="0.25">
      <c r="B235" s="13" t="s">
        <v>411</v>
      </c>
    </row>
    <row r="236" spans="2:2" x14ac:dyDescent="0.25">
      <c r="B236" s="13" t="s">
        <v>215</v>
      </c>
    </row>
    <row r="237" spans="2:2" x14ac:dyDescent="0.25">
      <c r="B237" s="13" t="s">
        <v>505</v>
      </c>
    </row>
    <row r="238" spans="2:2" x14ac:dyDescent="0.25">
      <c r="B238" s="13" t="s">
        <v>157</v>
      </c>
    </row>
    <row r="239" spans="2:2" x14ac:dyDescent="0.25">
      <c r="B239" s="13" t="s">
        <v>343</v>
      </c>
    </row>
    <row r="240" spans="2:2" x14ac:dyDescent="0.25">
      <c r="B240" s="13" t="s">
        <v>507</v>
      </c>
    </row>
    <row r="241" spans="2:2" x14ac:dyDescent="0.25">
      <c r="B241" s="13" t="s">
        <v>165</v>
      </c>
    </row>
    <row r="242" spans="2:2" x14ac:dyDescent="0.25">
      <c r="B242" s="13" t="s">
        <v>559</v>
      </c>
    </row>
    <row r="243" spans="2:2" x14ac:dyDescent="0.25">
      <c r="B243" s="13" t="s">
        <v>345</v>
      </c>
    </row>
    <row r="244" spans="2:2" x14ac:dyDescent="0.25">
      <c r="B244" s="13" t="s">
        <v>225</v>
      </c>
    </row>
    <row r="245" spans="2:2" x14ac:dyDescent="0.25">
      <c r="B245" s="13" t="s">
        <v>355</v>
      </c>
    </row>
    <row r="246" spans="2:2" x14ac:dyDescent="0.25">
      <c r="B246" s="13" t="s">
        <v>561</v>
      </c>
    </row>
    <row r="247" spans="2:2" x14ac:dyDescent="0.25">
      <c r="B247" s="13" t="s">
        <v>87</v>
      </c>
    </row>
    <row r="248" spans="2:2" x14ac:dyDescent="0.25">
      <c r="B248" s="13" t="s">
        <v>205</v>
      </c>
    </row>
    <row r="249" spans="2:2" x14ac:dyDescent="0.25">
      <c r="B249" s="13" t="s">
        <v>357</v>
      </c>
    </row>
    <row r="250" spans="2:2" x14ac:dyDescent="0.25">
      <c r="B250" s="13" t="s">
        <v>135</v>
      </c>
    </row>
    <row r="251" spans="2:2" x14ac:dyDescent="0.25">
      <c r="B251" s="13" t="s">
        <v>413</v>
      </c>
    </row>
    <row r="252" spans="2:2" x14ac:dyDescent="0.25">
      <c r="B252" s="13" t="s">
        <v>359</v>
      </c>
    </row>
    <row r="253" spans="2:2" x14ac:dyDescent="0.25">
      <c r="B253" s="13" t="s">
        <v>419</v>
      </c>
    </row>
    <row r="254" spans="2:2" x14ac:dyDescent="0.25">
      <c r="B254" s="13" t="s">
        <v>563</v>
      </c>
    </row>
    <row r="255" spans="2:2" x14ac:dyDescent="0.25">
      <c r="B255" s="13" t="s">
        <v>525</v>
      </c>
    </row>
  </sheetData>
  <autoFilter ref="A1:B255" xr:uid="{00000000-0009-0000-0000-000009000000}">
    <sortState xmlns:xlrd2="http://schemas.microsoft.com/office/spreadsheetml/2017/richdata2" ref="A2:B255">
      <sortCondition ref="B1:B255"/>
    </sortState>
  </autoFilter>
  <phoneticPr fontId="3" type="noConversion"/>
  <pageMargins left="0.75" right="0.75" top="1" bottom="1" header="0.5" footer="0.5"/>
  <pageSetup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wksPartsDataEntry">
    <tabColor rgb="FF00B050"/>
    <pageSetUpPr autoPageBreaks="0" fitToPage="1"/>
  </sheetPr>
  <dimension ref="A1:Y41"/>
  <sheetViews>
    <sheetView zoomScaleNormal="100" workbookViewId="0">
      <selection activeCell="D7" sqref="D7"/>
    </sheetView>
  </sheetViews>
  <sheetFormatPr defaultColWidth="9.140625" defaultRowHeight="15.75" x14ac:dyDescent="0.25"/>
  <cols>
    <col min="1" max="1" width="1.7109375" style="64" customWidth="1"/>
    <col min="2" max="2" width="21.7109375" style="64" bestFit="1" customWidth="1"/>
    <col min="3" max="3" width="3.28515625" style="65" customWidth="1"/>
    <col min="4" max="4" width="25.85546875" style="64" bestFit="1" customWidth="1"/>
    <col min="5" max="5" width="4.42578125" style="64" hidden="1" customWidth="1"/>
    <col min="6" max="6" width="7.7109375" style="64" hidden="1" customWidth="1"/>
    <col min="7" max="7" width="2.85546875" style="64" customWidth="1"/>
    <col min="8" max="8" width="9" style="64" customWidth="1"/>
    <col min="9" max="9" width="2" style="66" customWidth="1"/>
    <col min="10" max="10" width="23.140625" style="64" bestFit="1" customWidth="1"/>
    <col min="11" max="11" width="4.28515625" style="64" customWidth="1"/>
    <col min="12" max="12" width="9.42578125" style="64" customWidth="1"/>
    <col min="13" max="13" width="1.7109375" style="66" customWidth="1"/>
    <col min="14" max="14" width="23" style="64" customWidth="1"/>
    <col min="15" max="15" width="4.140625" style="64" customWidth="1"/>
    <col min="16" max="16" width="9.140625" style="64" bestFit="1" customWidth="1"/>
    <col min="17" max="17" width="1.7109375" style="66" customWidth="1"/>
    <col min="18" max="18" width="22.7109375" style="64" customWidth="1"/>
    <col min="19" max="19" width="1.7109375" style="67" customWidth="1"/>
    <col min="20" max="20" width="18.42578125" style="67" bestFit="1" customWidth="1"/>
    <col min="21" max="21" width="17.7109375" style="64" customWidth="1"/>
    <col min="22" max="22" width="1.7109375" style="68" customWidth="1"/>
    <col min="23" max="23" width="0.85546875" style="68" customWidth="1"/>
    <col min="24" max="24" width="28.28515625" style="68" customWidth="1"/>
    <col min="25" max="25" width="1.7109375" style="68" customWidth="1"/>
    <col min="26" max="29" width="9.140625" style="68"/>
    <col min="30" max="30" width="9.28515625" style="68" bestFit="1" customWidth="1"/>
    <col min="31" max="16384" width="9.140625" style="68"/>
  </cols>
  <sheetData>
    <row r="1" spans="2:25" x14ac:dyDescent="0.25">
      <c r="E1" s="69"/>
      <c r="S1" s="68"/>
      <c r="T1" s="68"/>
      <c r="U1" s="68"/>
    </row>
    <row r="2" spans="2:25" x14ac:dyDescent="0.25">
      <c r="B2" s="301"/>
      <c r="C2" s="302"/>
      <c r="D2" s="303"/>
      <c r="E2" s="137"/>
      <c r="F2" s="147"/>
      <c r="G2" s="147"/>
      <c r="H2" s="147"/>
      <c r="I2" s="117"/>
      <c r="J2" s="98"/>
      <c r="K2" s="98"/>
      <c r="L2" s="98"/>
      <c r="M2" s="140"/>
      <c r="N2" s="98"/>
      <c r="O2" s="98"/>
      <c r="P2" s="98"/>
      <c r="Q2" s="140"/>
      <c r="R2" s="98"/>
      <c r="S2" s="98"/>
      <c r="T2" s="98"/>
      <c r="U2" s="98"/>
      <c r="V2" s="98"/>
      <c r="W2" s="98"/>
      <c r="X2" s="98"/>
      <c r="Y2" s="98"/>
    </row>
    <row r="3" spans="2:25" ht="20.25" x14ac:dyDescent="0.3">
      <c r="B3" s="147"/>
      <c r="C3" s="113"/>
      <c r="D3" s="154" t="s">
        <v>808</v>
      </c>
      <c r="E3" s="130"/>
      <c r="F3" s="130"/>
      <c r="G3" s="130"/>
      <c r="H3" s="130"/>
      <c r="I3" s="156"/>
      <c r="J3" s="157"/>
      <c r="K3" s="157"/>
      <c r="L3" s="157"/>
      <c r="M3" s="140"/>
      <c r="N3" s="98"/>
      <c r="O3" s="98"/>
      <c r="P3" s="98"/>
      <c r="Q3" s="140"/>
      <c r="R3" s="98"/>
      <c r="S3" s="98"/>
      <c r="T3" s="98"/>
      <c r="U3" s="98"/>
      <c r="V3" s="98"/>
      <c r="W3" s="98"/>
      <c r="X3" s="98"/>
      <c r="Y3" s="98"/>
    </row>
    <row r="4" spans="2:25" x14ac:dyDescent="0.25">
      <c r="B4" s="147"/>
      <c r="C4" s="146"/>
      <c r="D4" s="137"/>
      <c r="E4" s="304" t="s">
        <v>4</v>
      </c>
      <c r="F4" s="304" t="s">
        <v>5</v>
      </c>
      <c r="G4" s="304"/>
      <c r="H4" s="304"/>
      <c r="I4" s="117"/>
      <c r="J4" s="98"/>
      <c r="K4" s="98"/>
      <c r="L4" s="98"/>
      <c r="M4" s="140"/>
      <c r="N4" s="98"/>
      <c r="O4" s="98"/>
      <c r="P4" s="98"/>
      <c r="Q4" s="140"/>
      <c r="R4" s="98"/>
      <c r="S4" s="98"/>
      <c r="T4" s="98"/>
      <c r="U4" s="98"/>
      <c r="V4" s="98"/>
      <c r="W4" s="98"/>
      <c r="X4" s="98"/>
      <c r="Y4" s="98"/>
    </row>
    <row r="5" spans="2:25" ht="17.25" hidden="1" thickTop="1" thickBot="1" x14ac:dyDescent="0.3">
      <c r="B5" s="300" t="s">
        <v>17</v>
      </c>
      <c r="C5" s="146"/>
      <c r="D5" s="305"/>
      <c r="E5" s="298">
        <f ca="1">IF(ISERROR(MATCH(OrderSel,OrderIDList,0)),0,MATCH(OrderSel,OrderIDList,0))</f>
        <v>0</v>
      </c>
      <c r="F5" s="299" t="b">
        <f>IF(OrderSel="",FALSE,AND(OrderID&lt;&gt;"",COUNTIF(PartsData!D:D,OrderID)&gt;0))</f>
        <v>0</v>
      </c>
      <c r="G5" s="135"/>
      <c r="H5" s="135"/>
      <c r="I5" s="117"/>
      <c r="J5" s="98"/>
      <c r="K5" s="98"/>
      <c r="L5" s="98"/>
      <c r="M5" s="140"/>
      <c r="N5" s="98"/>
      <c r="O5" s="98"/>
      <c r="P5" s="98"/>
      <c r="Q5" s="140"/>
      <c r="R5" s="98"/>
      <c r="S5" s="98"/>
      <c r="T5" s="98"/>
      <c r="U5" s="98"/>
      <c r="V5" s="98"/>
      <c r="W5" s="98"/>
      <c r="X5" s="98"/>
      <c r="Y5" s="98"/>
    </row>
    <row r="6" spans="2:25" x14ac:dyDescent="0.25">
      <c r="B6" s="147"/>
      <c r="C6" s="146"/>
      <c r="D6" s="147"/>
      <c r="E6" s="306" t="s">
        <v>2</v>
      </c>
      <c r="F6" s="307" t="s">
        <v>3</v>
      </c>
      <c r="G6" s="307"/>
      <c r="H6" s="307"/>
      <c r="I6" s="117"/>
      <c r="J6" s="98"/>
      <c r="K6" s="98"/>
      <c r="L6" s="98"/>
      <c r="M6" s="140"/>
      <c r="N6" s="98"/>
      <c r="O6" s="98"/>
      <c r="P6" s="98"/>
      <c r="Q6" s="140"/>
      <c r="R6" s="98"/>
      <c r="S6" s="98"/>
      <c r="T6" s="98"/>
      <c r="U6" s="98"/>
      <c r="V6" s="98"/>
      <c r="W6" s="98"/>
      <c r="X6" s="98"/>
      <c r="Y6" s="98"/>
    </row>
    <row r="7" spans="2:25" ht="20.25" x14ac:dyDescent="0.3">
      <c r="B7" s="300" t="s">
        <v>16</v>
      </c>
      <c r="C7" s="127"/>
      <c r="D7" s="308"/>
      <c r="E7" s="298" t="s">
        <v>25</v>
      </c>
      <c r="F7" s="299">
        <f>IF(E7="","",IF(D7="",1,""))</f>
        <v>1</v>
      </c>
      <c r="G7" s="135"/>
      <c r="H7" s="135"/>
      <c r="I7" s="140"/>
      <c r="J7" s="141" t="s">
        <v>809</v>
      </c>
      <c r="K7" s="141"/>
      <c r="L7" s="141"/>
      <c r="M7" s="142"/>
      <c r="N7" s="477" t="str">
        <f>IF(OrderID=0,"",OrderID)</f>
        <v/>
      </c>
      <c r="O7" s="477"/>
      <c r="P7" s="477"/>
      <c r="Q7" s="477"/>
      <c r="R7" s="477"/>
      <c r="S7" s="477"/>
      <c r="T7" s="477"/>
      <c r="U7" s="477"/>
      <c r="V7" s="98"/>
      <c r="W7" s="98"/>
      <c r="X7" s="98"/>
      <c r="Y7" s="98"/>
    </row>
    <row r="8" spans="2:25" ht="20.25" x14ac:dyDescent="0.3">
      <c r="B8" s="300" t="s">
        <v>18</v>
      </c>
      <c r="C8" s="127"/>
      <c r="D8" s="309"/>
      <c r="E8" s="298" t="s">
        <v>25</v>
      </c>
      <c r="F8" s="299">
        <f t="shared" ref="F8:F12" si="0">IF(E8="","",IF(D8="",1,""))</f>
        <v>1</v>
      </c>
      <c r="G8" s="135"/>
      <c r="H8" s="135"/>
      <c r="I8" s="117"/>
      <c r="J8" s="141" t="s">
        <v>797</v>
      </c>
      <c r="K8" s="141"/>
      <c r="L8" s="141"/>
      <c r="M8" s="140"/>
      <c r="N8" s="477" t="str">
        <f>IFERROR(INDEX('Regional Data'!$B$4:$D$257,MATCH(D9,TXCOUNTIES,0),1),"")</f>
        <v/>
      </c>
      <c r="O8" s="477"/>
      <c r="P8" s="477"/>
      <c r="Q8" s="477"/>
      <c r="R8" s="477"/>
      <c r="S8" s="477"/>
      <c r="T8" s="477"/>
      <c r="U8" s="477"/>
      <c r="V8" s="98"/>
      <c r="W8" s="98"/>
      <c r="X8" s="98"/>
      <c r="Y8" s="98"/>
    </row>
    <row r="9" spans="2:25" x14ac:dyDescent="0.25">
      <c r="B9" s="300" t="s">
        <v>19</v>
      </c>
      <c r="C9" s="127"/>
      <c r="D9" s="308"/>
      <c r="E9" s="298" t="s">
        <v>25</v>
      </c>
      <c r="F9" s="299">
        <f t="shared" si="0"/>
        <v>1</v>
      </c>
      <c r="G9" s="135"/>
      <c r="H9" s="135"/>
      <c r="I9" s="117"/>
      <c r="J9" s="98"/>
      <c r="K9" s="98"/>
      <c r="L9" s="98"/>
      <c r="M9" s="140"/>
      <c r="N9" s="98"/>
      <c r="O9" s="98"/>
      <c r="P9" s="98"/>
      <c r="Q9" s="140"/>
      <c r="R9" s="98"/>
      <c r="S9" s="98"/>
      <c r="T9" s="98"/>
      <c r="U9" s="98"/>
      <c r="V9" s="98"/>
      <c r="W9" s="98"/>
      <c r="X9" s="98"/>
      <c r="Y9" s="98"/>
    </row>
    <row r="10" spans="2:25" ht="20.25" x14ac:dyDescent="0.3">
      <c r="B10" s="300" t="s">
        <v>790</v>
      </c>
      <c r="C10" s="127"/>
      <c r="D10" s="310"/>
      <c r="E10" s="298" t="s">
        <v>25</v>
      </c>
      <c r="F10" s="299">
        <f t="shared" si="0"/>
        <v>1</v>
      </c>
      <c r="G10" s="135"/>
      <c r="H10" s="135"/>
      <c r="I10" s="117"/>
      <c r="J10" s="457" t="s">
        <v>987</v>
      </c>
      <c r="K10" s="457"/>
      <c r="L10" s="457"/>
      <c r="M10" s="457"/>
      <c r="N10" s="457"/>
      <c r="O10" s="457"/>
      <c r="P10" s="457"/>
      <c r="Q10" s="457"/>
      <c r="R10" s="457"/>
      <c r="S10" s="98"/>
      <c r="T10" s="98"/>
      <c r="U10" s="98"/>
      <c r="V10" s="98"/>
      <c r="W10" s="98"/>
      <c r="X10" s="98"/>
      <c r="Y10" s="98"/>
    </row>
    <row r="11" spans="2:25" x14ac:dyDescent="0.25">
      <c r="B11" s="300" t="s">
        <v>791</v>
      </c>
      <c r="C11" s="127"/>
      <c r="D11" s="310"/>
      <c r="E11" s="298" t="s">
        <v>25</v>
      </c>
      <c r="F11" s="299">
        <f t="shared" si="0"/>
        <v>1</v>
      </c>
      <c r="G11" s="135"/>
      <c r="H11" s="135"/>
      <c r="I11" s="117"/>
      <c r="J11" s="137" t="s">
        <v>13</v>
      </c>
      <c r="K11" s="137"/>
      <c r="L11" s="137"/>
      <c r="M11" s="138"/>
      <c r="N11" s="137" t="s">
        <v>14</v>
      </c>
      <c r="O11" s="137"/>
      <c r="P11" s="137"/>
      <c r="Q11" s="138"/>
      <c r="R11" s="137" t="s">
        <v>802</v>
      </c>
      <c r="S11" s="98"/>
      <c r="T11" s="98"/>
      <c r="U11" s="98"/>
      <c r="V11" s="98"/>
      <c r="W11" s="98"/>
      <c r="X11" s="98"/>
      <c r="Y11" s="98"/>
    </row>
    <row r="12" spans="2:25" ht="33" thickBot="1" x14ac:dyDescent="0.35">
      <c r="B12" s="297" t="s">
        <v>987</v>
      </c>
      <c r="C12" s="127"/>
      <c r="D12" s="134">
        <f>Dashboard!$J$14</f>
        <v>0</v>
      </c>
      <c r="E12" s="298" t="s">
        <v>25</v>
      </c>
      <c r="F12" s="299" t="str">
        <f t="shared" si="0"/>
        <v/>
      </c>
      <c r="G12" s="135"/>
      <c r="H12" s="135"/>
      <c r="I12" s="136"/>
      <c r="J12" s="311"/>
      <c r="K12" s="296"/>
      <c r="L12" s="296"/>
      <c r="M12" s="132"/>
      <c r="N12" s="311"/>
      <c r="O12" s="296"/>
      <c r="P12" s="296"/>
      <c r="Q12" s="132"/>
      <c r="R12" s="411"/>
      <c r="S12" s="130"/>
      <c r="T12" s="120"/>
      <c r="U12" s="147"/>
      <c r="V12" s="98"/>
      <c r="W12" s="98"/>
      <c r="X12" s="98"/>
      <c r="Y12" s="98"/>
    </row>
    <row r="13" spans="2:25" ht="21" thickTop="1" x14ac:dyDescent="0.3">
      <c r="B13" s="287"/>
      <c r="C13" s="127"/>
      <c r="D13" s="128"/>
      <c r="E13" s="288"/>
      <c r="F13" s="288"/>
      <c r="G13" s="289"/>
      <c r="H13" s="289"/>
      <c r="I13" s="117"/>
      <c r="J13" s="290"/>
      <c r="K13" s="290"/>
      <c r="L13" s="290"/>
      <c r="M13" s="291"/>
      <c r="N13" s="147"/>
      <c r="O13" s="147"/>
      <c r="P13" s="147"/>
      <c r="Q13" s="291"/>
      <c r="R13" s="290"/>
      <c r="S13" s="98"/>
      <c r="T13" s="478" t="s">
        <v>989</v>
      </c>
      <c r="U13" s="98"/>
      <c r="V13" s="98"/>
      <c r="W13" s="98"/>
      <c r="X13" s="98"/>
      <c r="Y13" s="98"/>
    </row>
    <row r="14" spans="2:25" ht="50.25" customHeight="1" thickBot="1" x14ac:dyDescent="0.35">
      <c r="B14" s="130"/>
      <c r="C14" s="113"/>
      <c r="D14" s="114" t="s">
        <v>601</v>
      </c>
      <c r="E14" s="147"/>
      <c r="F14" s="147"/>
      <c r="G14" s="147"/>
      <c r="H14" s="292" t="s">
        <v>1000</v>
      </c>
      <c r="I14" s="117"/>
      <c r="J14" s="292" t="s">
        <v>1004</v>
      </c>
      <c r="K14" s="293"/>
      <c r="L14" s="292" t="s">
        <v>1001</v>
      </c>
      <c r="M14" s="294"/>
      <c r="N14" s="292" t="s">
        <v>1003</v>
      </c>
      <c r="O14" s="147"/>
      <c r="P14" s="292" t="s">
        <v>1002</v>
      </c>
      <c r="Q14" s="294"/>
      <c r="R14" s="292" t="s">
        <v>1005</v>
      </c>
      <c r="S14" s="120"/>
      <c r="T14" s="479"/>
      <c r="U14" s="122" t="s">
        <v>996</v>
      </c>
      <c r="V14" s="98"/>
      <c r="W14" s="98"/>
      <c r="X14" s="295" t="str">
        <f>"Benefit range 
(Program Income X " &amp; 100*'State Data'!$O$26 &amp; "%)"</f>
        <v>Benefit range 
(Program Income X 30.1%)</v>
      </c>
      <c r="Y14" s="98"/>
    </row>
    <row r="15" spans="2:25" ht="18.75" customHeight="1" thickTop="1" thickBot="1" x14ac:dyDescent="0.3">
      <c r="B15" s="147"/>
      <c r="C15" s="111"/>
      <c r="D15" s="321"/>
      <c r="E15" s="280"/>
      <c r="F15" s="281" t="str">
        <f>IF(E15="","",IF(D15="",1,""))</f>
        <v/>
      </c>
      <c r="G15" s="109"/>
      <c r="H15" s="318"/>
      <c r="I15" s="107"/>
      <c r="J15" s="312"/>
      <c r="K15" s="276"/>
      <c r="L15" s="314"/>
      <c r="M15" s="101"/>
      <c r="N15" s="312"/>
      <c r="O15" s="273"/>
      <c r="P15" s="314"/>
      <c r="Q15" s="101"/>
      <c r="R15" s="312"/>
      <c r="S15" s="98"/>
      <c r="T15" s="99" t="str">
        <f>IFERROR(
   IF( $N$8="Texas", INDEX(Texas[],MATCH(D15,Texas[Category],0),4)*W15,
   IF( $N$8="Dallas-Fort Worth-Arlington MSA", INDEX(Dallas_Ft_Worth_Arlington[],MATCH(D15,Dallas_Ft_Worth_Arlington[Category],0),4)*W15,
   IF( $N$8="Houston-Pasadena-The Woodlands MSA", INDEX(Houston_Pasadena_Woodlands[],MATCH(D15,Houston_Pasadena_Woodlands[Category],0),4)*W15,
   IF( $N$8="San Antonio-New Braunfels MSA", INDEX(San_Antonio[],MATCH(D15,San_Antonio[Category],0),4)*W15,
   "")))),
"")</f>
        <v/>
      </c>
      <c r="U15" s="269" t="str">
        <f>IFERROR(
   IF( $N$8="Texas", IF(
      SUM(J15,N15,R15) &lt;= INDEX(Texas[],MATCH(D15,Texas[Category],0),4)*W15, "Yes",
      "No" ),
   IF( $N$8="Dallas-Fort Worth-Arlington MSA", IF(
      SUM(J15,N15,R15) &lt;= INDEX(Dallas_Ft_Worth_Arlington[],MATCH(D15,Dallas_Ft_Worth_Arlington[Category],0),4)*W15,"Yes",
      "No" ),
   IF( $N$8="Houston-Pasadena-The Woodlands MSA", IF(
      SUM(J15,N15,R15) &lt;= INDEX(Houston_Pasadena_Woodlands[],MATCH(D15,Houston_Pasadena_Woodlands[Category],0),4)*W15,"Yes",
      "No"),
   IF($N$8="San Antonio-New Braunfels MSA",IF(SUM(J15,N15,R15)&lt;=INDEX(San_Antonio[],MATCH(D15,San_Antonio[Category],0),4)*W15,"Yes",
      "No"),
   ""
   )))),
"")</f>
        <v/>
      </c>
      <c r="V15" s="98"/>
      <c r="W15" s="98">
        <f>IF(SUM(H15,L15,P15)&lt;8,SUM(H15,L15,P15)/8,1)</f>
        <v>0</v>
      </c>
      <c r="X15" s="270">
        <f>(SUM(J15,N15,R15)*'State Data'!$O$26)</f>
        <v>0</v>
      </c>
      <c r="Y15" s="98"/>
    </row>
    <row r="16" spans="2:25" ht="18.75" customHeight="1" thickBot="1" x14ac:dyDescent="0.3">
      <c r="B16" s="147"/>
      <c r="C16" s="112"/>
      <c r="D16" s="322"/>
      <c r="E16" s="282"/>
      <c r="F16" s="283" t="str">
        <f t="shared" ref="F16:F28" si="1">IF(E16="","",IF(D16="",1,""))</f>
        <v/>
      </c>
      <c r="G16" s="110"/>
      <c r="H16" s="319"/>
      <c r="I16" s="108"/>
      <c r="J16" s="313"/>
      <c r="K16" s="277"/>
      <c r="L16" s="315"/>
      <c r="M16" s="102"/>
      <c r="N16" s="313"/>
      <c r="O16" s="274"/>
      <c r="P16" s="315"/>
      <c r="Q16" s="102"/>
      <c r="R16" s="313"/>
      <c r="S16" s="98"/>
      <c r="T16" s="100" t="str">
        <f>IFERROR(
   IF( $N$8="Texas", INDEX(Texas[],MATCH(D16,Texas[Category],0),4)*W16,
   IF( $N$8="Dallas-Fort Worth-Arlington MSA", INDEX(Dallas_Ft_Worth_Arlington[],MATCH(D16,Dallas_Ft_Worth_Arlington[Category],0),4)*W16,
   IF( $N$8="Houston-Pasadena-The Woodlands MSA", INDEX(Houston_Pasadena_Woodlands[],MATCH(D16,Houston_Pasadena_Woodlands[Category],0),4)*W16,
   IF( $N$8="San Antonio-New Braunfels MSA", INDEX(San_Antonio[],MATCH(D16,San_Antonio[Category],0),4)*W16,
   "")))),
"")</f>
        <v/>
      </c>
      <c r="U16" s="271" t="str">
        <f>IFERROR(
   IF( $N$8="Texas", IF(
      SUM(J16,N16,R16) &lt;= INDEX(Texas[],MATCH(D16,Texas[Category],0),4)*W16, "Yes",
      "No" ),
   IF( $N$8="Dallas-Fort Worth-Arlington MSA", IF(
      SUM(J16,N16,R16) &lt;= INDEX(Dallas_Ft_Worth_Arlington[],MATCH(D16,Dallas_Ft_Worth_Arlington[Category],0),4)*W16,"Yes",
      "No" ),
   IF( $N$8="Houston-Pasadena-The Woodlands MSA", IF(
      SUM(J16,N16,R16) &lt;= INDEX(Houston_Pasadena_Woodlands[],MATCH(D16,Houston_Pasadena_Woodlands[Category],0),4)*W16,"Yes",
      "No"),
   IF($N$8="San Antonio-New Braunfels MSA",IF(SUM(J16,N16,R16)&lt;=INDEX(San_Antonio[],MATCH(D16,San_Antonio[Category],0),4)*W16,"Yes",
      "No"),
   ""
   )))),
"")</f>
        <v/>
      </c>
      <c r="V16" s="98"/>
      <c r="W16" s="98">
        <f t="shared" ref="W16:W40" si="2">IF(SUM(H16,L16,P16)&lt;8,SUM(H16,L16,P16)/8,1)</f>
        <v>0</v>
      </c>
      <c r="X16" s="270">
        <f>(SUM(J16,N16,R16)*'State Data'!$O$26)</f>
        <v>0</v>
      </c>
      <c r="Y16" s="98"/>
    </row>
    <row r="17" spans="2:25" ht="18.75" customHeight="1" thickBot="1" x14ac:dyDescent="0.3">
      <c r="B17" s="147"/>
      <c r="C17" s="112"/>
      <c r="D17" s="322"/>
      <c r="E17" s="282"/>
      <c r="F17" s="283" t="str">
        <f t="shared" si="1"/>
        <v/>
      </c>
      <c r="G17" s="110"/>
      <c r="H17" s="319"/>
      <c r="I17" s="108"/>
      <c r="J17" s="313"/>
      <c r="K17" s="277"/>
      <c r="L17" s="315"/>
      <c r="M17" s="102"/>
      <c r="N17" s="313"/>
      <c r="O17" s="274"/>
      <c r="P17" s="315"/>
      <c r="Q17" s="102"/>
      <c r="R17" s="313"/>
      <c r="S17" s="98"/>
      <c r="T17" s="100" t="str">
        <f>IFERROR(
   IF( $N$8="Texas", INDEX(Texas[],MATCH(D17,Texas[Category],0),4)*W17,
   IF( $N$8="Dallas-Fort Worth-Arlington MSA", INDEX(Dallas_Ft_Worth_Arlington[],MATCH(D17,Dallas_Ft_Worth_Arlington[Category],0),4)*W17,
   IF( $N$8="Houston-Pasadena-The Woodlands MSA", INDEX(Houston_Pasadena_Woodlands[],MATCH(D17,Houston_Pasadena_Woodlands[Category],0),4)*W17,
   IF( $N$8="San Antonio-New Braunfels MSA", INDEX(San_Antonio[],MATCH(D17,San_Antonio[Category],0),4)*W17,
   "")))),
"")</f>
        <v/>
      </c>
      <c r="U17" s="271" t="str">
        <f>IFERROR(
   IF( $N$8="Texas", IF(
      SUM(J17,N17,R17) &lt;= INDEX(Texas[],MATCH(D17,Texas[Category],0),4)*W17, "Yes",
      "No" ),
   IF( $N$8="Dallas-Fort Worth-Arlington MSA", IF(
      SUM(J17,N17,R17) &lt;= INDEX(Dallas_Ft_Worth_Arlington[],MATCH(D17,Dallas_Ft_Worth_Arlington[Category],0),4)*W17,"Yes",
      "No" ),
   IF( $N$8="Houston-Pasadena-The Woodlands MSA", IF(
      SUM(J17,N17,R17) &lt;= INDEX(Houston_Pasadena_Woodlands[],MATCH(D17,Houston_Pasadena_Woodlands[Category],0),4)*W17,"Yes",
      "No"),
   IF($N$8="San Antonio-New Braunfels MSA",IF(SUM(J17,N17,R17)&lt;=INDEX(San_Antonio[],MATCH(D17,San_Antonio[Category],0),4)*W17,"Yes",
      "No"),
   ""
   )))),
"")</f>
        <v/>
      </c>
      <c r="V17" s="98"/>
      <c r="W17" s="98">
        <f t="shared" si="2"/>
        <v>0</v>
      </c>
      <c r="X17" s="270">
        <f>(SUM(J17,N17,R17)*'State Data'!$O$26)</f>
        <v>0</v>
      </c>
      <c r="Y17" s="98"/>
    </row>
    <row r="18" spans="2:25" ht="18.75" customHeight="1" thickBot="1" x14ac:dyDescent="0.3">
      <c r="B18" s="147"/>
      <c r="C18" s="112"/>
      <c r="D18" s="322"/>
      <c r="E18" s="282"/>
      <c r="F18" s="283" t="str">
        <f>IF(E18="","",IF(D18="",1,""))</f>
        <v/>
      </c>
      <c r="G18" s="110"/>
      <c r="H18" s="319"/>
      <c r="I18" s="108"/>
      <c r="J18" s="313"/>
      <c r="K18" s="277"/>
      <c r="L18" s="315"/>
      <c r="M18" s="102"/>
      <c r="N18" s="313"/>
      <c r="O18" s="274"/>
      <c r="P18" s="315"/>
      <c r="Q18" s="102"/>
      <c r="R18" s="313"/>
      <c r="S18" s="98"/>
      <c r="T18" s="100" t="str">
        <f>IFERROR(
   IF( $N$8="Texas", INDEX(Texas[],MATCH(D18,Texas[Category],0),4)*W18,
   IF( $N$8="Dallas-Fort Worth-Arlington MSA", INDEX(Dallas_Ft_Worth_Arlington[],MATCH(D18,Dallas_Ft_Worth_Arlington[Category],0),4)*W18,
   IF( $N$8="Houston-Pasadena-The Woodlands MSA", INDEX(Houston_Pasadena_Woodlands[],MATCH(D18,Houston_Pasadena_Woodlands[Category],0),4)*W18,
   IF( $N$8="San Antonio-New Braunfels MSA", INDEX(San_Antonio[],MATCH(D18,San_Antonio[Category],0),4)*W18,
   "")))),
"")</f>
        <v/>
      </c>
      <c r="U18" s="271" t="str">
        <f>IFERROR(
   IF( $N$8="Texas", IF(
      SUM(J18,N18,R18) &lt;= INDEX(Texas[],MATCH(D18,Texas[Category],0),4)*W18, "Yes",
      "No" ),
   IF( $N$8="Dallas-Fort Worth-Arlington MSA", IF(
      SUM(J18,N18,R18) &lt;= INDEX(Dallas_Ft_Worth_Arlington[],MATCH(D18,Dallas_Ft_Worth_Arlington[Category],0),4)*W18,"Yes",
      "No" ),
   IF( $N$8="Houston-Pasadena-The Woodlands MSA", IF(
      SUM(J18,N18,R18) &lt;= INDEX(Houston_Pasadena_Woodlands[],MATCH(D18,Houston_Pasadena_Woodlands[Category],0),4)*W18,"Yes",
      "No"),
   IF($N$8="San Antonio-New Braunfels MSA",IF(SUM(J18,N18,R18)&lt;=INDEX(San_Antonio[],MATCH(D18,San_Antonio[Category],0),4)*W18,"Yes",
      "No"),
   ""
   )))),
"")</f>
        <v/>
      </c>
      <c r="V18" s="98"/>
      <c r="W18" s="98">
        <f t="shared" si="2"/>
        <v>0</v>
      </c>
      <c r="X18" s="270">
        <f>(SUM(J18,N18,R18)*'State Data'!$O$26)</f>
        <v>0</v>
      </c>
      <c r="Y18" s="98"/>
    </row>
    <row r="19" spans="2:25" ht="18.75" customHeight="1" thickBot="1" x14ac:dyDescent="0.3">
      <c r="B19" s="147"/>
      <c r="C19" s="112"/>
      <c r="D19" s="322"/>
      <c r="E19" s="282"/>
      <c r="F19" s="283" t="str">
        <f>IF(E19="","",IF(D19="",1,""))</f>
        <v/>
      </c>
      <c r="G19" s="110"/>
      <c r="H19" s="319"/>
      <c r="I19" s="108"/>
      <c r="J19" s="313"/>
      <c r="K19" s="277"/>
      <c r="L19" s="315"/>
      <c r="M19" s="102"/>
      <c r="N19" s="313"/>
      <c r="O19" s="274"/>
      <c r="P19" s="315"/>
      <c r="Q19" s="102"/>
      <c r="R19" s="313"/>
      <c r="S19" s="98"/>
      <c r="T19" s="100" t="str">
        <f>IFERROR(
   IF( $N$8="Texas", INDEX(Texas[],MATCH(D19,Texas[Category],0),4)*W19,
   IF( $N$8="Dallas-Fort Worth-Arlington MSA", INDEX(Dallas_Ft_Worth_Arlington[],MATCH(D19,Dallas_Ft_Worth_Arlington[Category],0),4)*W19,
   IF( $N$8="Houston-Pasadena-The Woodlands MSA", INDEX(Houston_Pasadena_Woodlands[],MATCH(D19,Houston_Pasadena_Woodlands[Category],0),4)*W19,
   IF( $N$8="San Antonio-New Braunfels MSA", INDEX(San_Antonio[],MATCH(D19,San_Antonio[Category],0),4)*W19,
   "")))),
"")</f>
        <v/>
      </c>
      <c r="U19" s="271" t="str">
        <f>IFERROR(
   IF( $N$8="Texas", IF(
      SUM(J19,N19,R19) &lt;= INDEX(Texas[],MATCH(D19,Texas[Category],0),4)*W19, "Yes",
      "No" ),
   IF( $N$8="Dallas-Fort Worth-Arlington MSA", IF(
      SUM(J19,N19,R19) &lt;= INDEX(Dallas_Ft_Worth_Arlington[],MATCH(D19,Dallas_Ft_Worth_Arlington[Category],0),4)*W19,"Yes",
      "No" ),
   IF( $N$8="Houston-Pasadena-The Woodlands MSA", IF(
      SUM(J19,N19,R19) &lt;= INDEX(Houston_Pasadena_Woodlands[],MATCH(D19,Houston_Pasadena_Woodlands[Category],0),4)*W19,"Yes",
      "No"),
   IF($N$8="San Antonio-New Braunfels MSA",IF(SUM(J19,N19,R19)&lt;=INDEX(San_Antonio[],MATCH(D19,San_Antonio[Category],0),4)*W19,"Yes",
      "No"),
   ""
   )))),
"")</f>
        <v/>
      </c>
      <c r="V19" s="98"/>
      <c r="W19" s="98">
        <f t="shared" si="2"/>
        <v>0</v>
      </c>
      <c r="X19" s="270">
        <f>(SUM(J19,N19,R19)*'State Data'!$O$26)</f>
        <v>0</v>
      </c>
      <c r="Y19" s="98"/>
    </row>
    <row r="20" spans="2:25" ht="18.75" customHeight="1" thickBot="1" x14ac:dyDescent="0.3">
      <c r="B20" s="147"/>
      <c r="C20" s="112"/>
      <c r="D20" s="322"/>
      <c r="E20" s="282"/>
      <c r="F20" s="283" t="str">
        <f t="shared" si="1"/>
        <v/>
      </c>
      <c r="G20" s="110"/>
      <c r="H20" s="319"/>
      <c r="I20" s="108"/>
      <c r="J20" s="313"/>
      <c r="K20" s="277"/>
      <c r="L20" s="315"/>
      <c r="M20" s="102"/>
      <c r="N20" s="313"/>
      <c r="O20" s="274"/>
      <c r="P20" s="315"/>
      <c r="Q20" s="102"/>
      <c r="R20" s="313"/>
      <c r="S20" s="98"/>
      <c r="T20" s="100" t="str">
        <f>IFERROR(
   IF( $N$8="Texas", INDEX(Texas[],MATCH(D20,Texas[Category],0),4)*W20,
   IF( $N$8="Dallas-Fort Worth-Arlington MSA", INDEX(Dallas_Ft_Worth_Arlington[],MATCH(D20,Dallas_Ft_Worth_Arlington[Category],0),4)*W20,
   IF( $N$8="Houston-Pasadena-The Woodlands MSA", INDEX(Houston_Pasadena_Woodlands[],MATCH(D20,Houston_Pasadena_Woodlands[Category],0),4)*W20,
   IF( $N$8="San Antonio-New Braunfels MSA", INDEX(San_Antonio[],MATCH(D20,San_Antonio[Category],0),4)*W20,
   "")))),
"")</f>
        <v/>
      </c>
      <c r="U20" s="271" t="str">
        <f>IFERROR(
   IF( $N$8="Texas", IF(
      SUM(J20,N20,R20) &lt;= INDEX(Texas[],MATCH(D20,Texas[Category],0),4)*W20, "Yes",
      "No" ),
   IF( $N$8="Dallas-Fort Worth-Arlington MSA", IF(
      SUM(J20,N20,R20) &lt;= INDEX(Dallas_Ft_Worth_Arlington[],MATCH(D20,Dallas_Ft_Worth_Arlington[Category],0),4)*W20,"Yes",
      "No" ),
   IF( $N$8="Houston-Pasadena-The Woodlands MSA", IF(
      SUM(J20,N20,R20) &lt;= INDEX(Houston_Pasadena_Woodlands[],MATCH(D20,Houston_Pasadena_Woodlands[Category],0),4)*W20,"Yes",
      "No"),
   IF($N$8="San Antonio-New Braunfels MSA",IF(SUM(J20,N20,R20)&lt;=INDEX(San_Antonio[],MATCH(D20,San_Antonio[Category],0),4)*W20,"Yes",
      "No"),
   ""
   )))),
"")</f>
        <v/>
      </c>
      <c r="V20" s="98"/>
      <c r="W20" s="98">
        <f t="shared" si="2"/>
        <v>0</v>
      </c>
      <c r="X20" s="270">
        <f>(SUM(J20,N20,R20)*'State Data'!$O$26)</f>
        <v>0</v>
      </c>
      <c r="Y20" s="98"/>
    </row>
    <row r="21" spans="2:25" ht="18.75" customHeight="1" thickBot="1" x14ac:dyDescent="0.3">
      <c r="B21" s="147"/>
      <c r="C21" s="112"/>
      <c r="D21" s="322"/>
      <c r="E21" s="282"/>
      <c r="F21" s="283" t="str">
        <f t="shared" si="1"/>
        <v/>
      </c>
      <c r="G21" s="110"/>
      <c r="H21" s="319"/>
      <c r="I21" s="108"/>
      <c r="J21" s="313"/>
      <c r="K21" s="277"/>
      <c r="L21" s="315"/>
      <c r="M21" s="102"/>
      <c r="N21" s="313"/>
      <c r="O21" s="274"/>
      <c r="P21" s="315"/>
      <c r="Q21" s="102"/>
      <c r="R21" s="313"/>
      <c r="S21" s="98"/>
      <c r="T21" s="100" t="str">
        <f>IFERROR(
   IF( $N$8="Texas", INDEX(Texas[],MATCH(D21,Texas[Category],0),4)*W21,
   IF( $N$8="Dallas-Fort Worth-Arlington MSA", INDEX(Dallas_Ft_Worth_Arlington[],MATCH(D21,Dallas_Ft_Worth_Arlington[Category],0),4)*W21,
   IF( $N$8="Houston-Pasadena-The Woodlands MSA", INDEX(Houston_Pasadena_Woodlands[],MATCH(D21,Houston_Pasadena_Woodlands[Category],0),4)*W21,
   IF( $N$8="San Antonio-New Braunfels MSA", INDEX(San_Antonio[],MATCH(D21,San_Antonio[Category],0),4)*W21,
   "")))),
"")</f>
        <v/>
      </c>
      <c r="U21" s="271" t="str">
        <f>IFERROR(
   IF( $N$8="Texas", IF(
      SUM(J21,N21,R21) &lt;= INDEX(Texas[],MATCH(D21,Texas[Category],0),4)*W21, "Yes",
      "No" ),
   IF( $N$8="Dallas-Fort Worth-Arlington MSA", IF(
      SUM(J21,N21,R21) &lt;= INDEX(Dallas_Ft_Worth_Arlington[],MATCH(D21,Dallas_Ft_Worth_Arlington[Category],0),4)*W21,"Yes",
      "No" ),
   IF( $N$8="Houston-Pasadena-The Woodlands MSA", IF(
      SUM(J21,N21,R21) &lt;= INDEX(Houston_Pasadena_Woodlands[],MATCH(D21,Houston_Pasadena_Woodlands[Category],0),4)*W21,"Yes",
      "No"),
   IF($N$8="San Antonio-New Braunfels MSA",IF(SUM(J21,N21,R21)&lt;=INDEX(San_Antonio[],MATCH(D21,San_Antonio[Category],0),4)*W21,"Yes",
      "No"),
   ""
   )))),
"")</f>
        <v/>
      </c>
      <c r="V21" s="98"/>
      <c r="W21" s="98">
        <f t="shared" si="2"/>
        <v>0</v>
      </c>
      <c r="X21" s="270">
        <f>(SUM(J21,N21,R21)*'State Data'!$O$26)</f>
        <v>0</v>
      </c>
      <c r="Y21" s="98"/>
    </row>
    <row r="22" spans="2:25" ht="18.75" customHeight="1" thickBot="1" x14ac:dyDescent="0.3">
      <c r="B22" s="147"/>
      <c r="C22" s="112"/>
      <c r="D22" s="322"/>
      <c r="E22" s="282"/>
      <c r="F22" s="283" t="str">
        <f t="shared" si="1"/>
        <v/>
      </c>
      <c r="G22" s="110"/>
      <c r="H22" s="319"/>
      <c r="I22" s="108"/>
      <c r="J22" s="313"/>
      <c r="K22" s="277"/>
      <c r="L22" s="315"/>
      <c r="M22" s="102"/>
      <c r="N22" s="313"/>
      <c r="O22" s="274"/>
      <c r="P22" s="315"/>
      <c r="Q22" s="102"/>
      <c r="R22" s="313"/>
      <c r="S22" s="98"/>
      <c r="T22" s="100" t="str">
        <f>IFERROR(
   IF( $N$8="Texas", INDEX(Texas[],MATCH(D22,Texas[Category],0),4)*W22,
   IF( $N$8="Dallas-Fort Worth-Arlington MSA", INDEX(Dallas_Ft_Worth_Arlington[],MATCH(D22,Dallas_Ft_Worth_Arlington[Category],0),4)*W22,
   IF( $N$8="Houston-Pasadena-The Woodlands MSA", INDEX(Houston_Pasadena_Woodlands[],MATCH(D22,Houston_Pasadena_Woodlands[Category],0),4)*W22,
   IF( $N$8="San Antonio-New Braunfels MSA", INDEX(San_Antonio[],MATCH(D22,San_Antonio[Category],0),4)*W22,
   "")))),
"")</f>
        <v/>
      </c>
      <c r="U22" s="271" t="str">
        <f>IFERROR(
   IF( $N$8="Texas", IF(
      SUM(J22,N22,R22) &lt;= INDEX(Texas[],MATCH(D22,Texas[Category],0),4)*W22, "Yes",
      "No" ),
   IF( $N$8="Dallas-Fort Worth-Arlington MSA", IF(
      SUM(J22,N22,R22) &lt;= INDEX(Dallas_Ft_Worth_Arlington[],MATCH(D22,Dallas_Ft_Worth_Arlington[Category],0),4)*W22,"Yes",
      "No" ),
   IF( $N$8="Houston-Pasadena-The Woodlands MSA", IF(
      SUM(J22,N22,R22) &lt;= INDEX(Houston_Pasadena_Woodlands[],MATCH(D22,Houston_Pasadena_Woodlands[Category],0),4)*W22,"Yes",
      "No"),
   IF($N$8="San Antonio-New Braunfels MSA",IF(SUM(J22,N22,R22)&lt;=INDEX(San_Antonio[],MATCH(D22,San_Antonio[Category],0),4)*W22,"Yes",
      "No"),
   ""
   )))),
"")</f>
        <v/>
      </c>
      <c r="V22" s="98"/>
      <c r="W22" s="98">
        <f t="shared" si="2"/>
        <v>0</v>
      </c>
      <c r="X22" s="270">
        <f>(SUM(J22,N22,R22)*'State Data'!$O$26)</f>
        <v>0</v>
      </c>
      <c r="Y22" s="98"/>
    </row>
    <row r="23" spans="2:25" ht="18.75" customHeight="1" thickBot="1" x14ac:dyDescent="0.3">
      <c r="B23" s="147"/>
      <c r="C23" s="112"/>
      <c r="D23" s="322"/>
      <c r="E23" s="282"/>
      <c r="F23" s="283" t="str">
        <f t="shared" si="1"/>
        <v/>
      </c>
      <c r="G23" s="110"/>
      <c r="H23" s="319"/>
      <c r="I23" s="108"/>
      <c r="J23" s="313"/>
      <c r="K23" s="277"/>
      <c r="L23" s="315"/>
      <c r="M23" s="102"/>
      <c r="N23" s="313"/>
      <c r="O23" s="274"/>
      <c r="P23" s="315"/>
      <c r="Q23" s="102"/>
      <c r="R23" s="313"/>
      <c r="S23" s="98"/>
      <c r="T23" s="100" t="str">
        <f>IFERROR(
   IF( $N$8="Texas", INDEX(Texas[],MATCH(D23,Texas[Category],0),4)*W23,
   IF( $N$8="Dallas-Fort Worth-Arlington MSA", INDEX(Dallas_Ft_Worth_Arlington[],MATCH(D23,Dallas_Ft_Worth_Arlington[Category],0),4)*W23,
   IF( $N$8="Houston-Pasadena-The Woodlands MSA", INDEX(Houston_Pasadena_Woodlands[],MATCH(D23,Houston_Pasadena_Woodlands[Category],0),4)*W23,
   IF( $N$8="San Antonio-New Braunfels MSA", INDEX(San_Antonio[],MATCH(D23,San_Antonio[Category],0),4)*W23,
   "")))),
"")</f>
        <v/>
      </c>
      <c r="U23" s="271" t="str">
        <f>IFERROR(
   IF( $N$8="Texas", IF(
      SUM(J23,N23,R23) &lt;= INDEX(Texas[],MATCH(D23,Texas[Category],0),4)*W23, "Yes",
      "No" ),
   IF( $N$8="Dallas-Fort Worth-Arlington MSA", IF(
      SUM(J23,N23,R23) &lt;= INDEX(Dallas_Ft_Worth_Arlington[],MATCH(D23,Dallas_Ft_Worth_Arlington[Category],0),4)*W23,"Yes",
      "No" ),
   IF( $N$8="Houston-Pasadena-The Woodlands MSA", IF(
      SUM(J23,N23,R23) &lt;= INDEX(Houston_Pasadena_Woodlands[],MATCH(D23,Houston_Pasadena_Woodlands[Category],0),4)*W23,"Yes",
      "No"),
   IF($N$8="San Antonio-New Braunfels MSA",IF(SUM(J23,N23,R23)&lt;=INDEX(San_Antonio[],MATCH(D23,San_Antonio[Category],0),4)*W23,"Yes",
      "No"),
   ""
   )))),
"")</f>
        <v/>
      </c>
      <c r="V23" s="98"/>
      <c r="W23" s="98">
        <f t="shared" si="2"/>
        <v>0</v>
      </c>
      <c r="X23" s="270">
        <f>(SUM(J23,N23,R23)*'State Data'!$O$26)</f>
        <v>0</v>
      </c>
      <c r="Y23" s="98"/>
    </row>
    <row r="24" spans="2:25" ht="18.75" customHeight="1" thickBot="1" x14ac:dyDescent="0.3">
      <c r="B24" s="147"/>
      <c r="C24" s="112"/>
      <c r="D24" s="322"/>
      <c r="E24" s="282"/>
      <c r="F24" s="283" t="str">
        <f t="shared" si="1"/>
        <v/>
      </c>
      <c r="G24" s="110"/>
      <c r="H24" s="319"/>
      <c r="I24" s="108"/>
      <c r="J24" s="313"/>
      <c r="K24" s="277"/>
      <c r="L24" s="315"/>
      <c r="M24" s="102"/>
      <c r="N24" s="313"/>
      <c r="O24" s="274"/>
      <c r="P24" s="315"/>
      <c r="Q24" s="102"/>
      <c r="R24" s="313"/>
      <c r="S24" s="98"/>
      <c r="T24" s="100" t="str">
        <f>IFERROR(
   IF( $N$8="Texas", INDEX(Texas[],MATCH(D24,Texas[Category],0),4)*W24,
   IF( $N$8="Dallas-Fort Worth-Arlington MSA", INDEX(Dallas_Ft_Worth_Arlington[],MATCH(D24,Dallas_Ft_Worth_Arlington[Category],0),4)*W24,
   IF( $N$8="Houston-Pasadena-The Woodlands MSA", INDEX(Houston_Pasadena_Woodlands[],MATCH(D24,Houston_Pasadena_Woodlands[Category],0),4)*W24,
   IF( $N$8="San Antonio-New Braunfels MSA", INDEX(San_Antonio[],MATCH(D24,San_Antonio[Category],0),4)*W24,
   "")))),
"")</f>
        <v/>
      </c>
      <c r="U24" s="271" t="str">
        <f>IFERROR(
   IF( $N$8="Texas", IF(
      SUM(J24,N24,R24) &lt;= INDEX(Texas[],MATCH(D24,Texas[Category],0),4)*W24, "Yes",
      "No" ),
   IF( $N$8="Dallas-Fort Worth-Arlington MSA", IF(
      SUM(J24,N24,R24) &lt;= INDEX(Dallas_Ft_Worth_Arlington[],MATCH(D24,Dallas_Ft_Worth_Arlington[Category],0),4)*W24,"Yes",
      "No" ),
   IF( $N$8="Houston-Pasadena-The Woodlands MSA", IF(
      SUM(J24,N24,R24) &lt;= INDEX(Houston_Pasadena_Woodlands[],MATCH(D24,Houston_Pasadena_Woodlands[Category],0),4)*W24,"Yes",
      "No"),
   IF($N$8="San Antonio-New Braunfels MSA",IF(SUM(J24,N24,R24)&lt;=INDEX(San_Antonio[],MATCH(D24,San_Antonio[Category],0),4)*W24,"Yes",
      "No"),
   ""
   )))),
"")</f>
        <v/>
      </c>
      <c r="V24" s="98"/>
      <c r="W24" s="98">
        <f t="shared" si="2"/>
        <v>0</v>
      </c>
      <c r="X24" s="270">
        <f>(SUM(J24,N24,R24)*'State Data'!$O$26)</f>
        <v>0</v>
      </c>
      <c r="Y24" s="98"/>
    </row>
    <row r="25" spans="2:25" ht="18.75" customHeight="1" thickBot="1" x14ac:dyDescent="0.3">
      <c r="B25" s="147"/>
      <c r="C25" s="112"/>
      <c r="D25" s="322"/>
      <c r="E25" s="282"/>
      <c r="F25" s="283" t="str">
        <f t="shared" si="1"/>
        <v/>
      </c>
      <c r="G25" s="110"/>
      <c r="H25" s="319"/>
      <c r="I25" s="108"/>
      <c r="J25" s="313"/>
      <c r="K25" s="277"/>
      <c r="L25" s="315"/>
      <c r="M25" s="102"/>
      <c r="N25" s="313"/>
      <c r="O25" s="274"/>
      <c r="P25" s="315"/>
      <c r="Q25" s="102"/>
      <c r="R25" s="313"/>
      <c r="S25" s="98"/>
      <c r="T25" s="100" t="str">
        <f>IFERROR(
   IF( $N$8="Texas", INDEX(Texas[],MATCH(D25,Texas[Category],0),4)*W25,
   IF( $N$8="Dallas-Fort Worth-Arlington MSA", INDEX(Dallas_Ft_Worth_Arlington[],MATCH(D25,Dallas_Ft_Worth_Arlington[Category],0),4)*W25,
   IF( $N$8="Houston-Pasadena-The Woodlands MSA", INDEX(Houston_Pasadena_Woodlands[],MATCH(D25,Houston_Pasadena_Woodlands[Category],0),4)*W25,
   IF( $N$8="San Antonio-New Braunfels MSA", INDEX(San_Antonio[],MATCH(D25,San_Antonio[Category],0),4)*W25,
   "")))),
"")</f>
        <v/>
      </c>
      <c r="U25" s="271" t="str">
        <f>IFERROR(
   IF( $N$8="Texas", IF(
      SUM(J25,N25,R25) &lt;= INDEX(Texas[],MATCH(D25,Texas[Category],0),4)*W25, "Yes",
      "No" ),
   IF( $N$8="Dallas-Fort Worth-Arlington MSA", IF(
      SUM(J25,N25,R25) &lt;= INDEX(Dallas_Ft_Worth_Arlington[],MATCH(D25,Dallas_Ft_Worth_Arlington[Category],0),4)*W25,"Yes",
      "No" ),
   IF( $N$8="Houston-Pasadena-The Woodlands MSA", IF(
      SUM(J25,N25,R25) &lt;= INDEX(Houston_Pasadena_Woodlands[],MATCH(D25,Houston_Pasadena_Woodlands[Category],0),4)*W25,"Yes",
      "No"),
   IF($N$8="San Antonio-New Braunfels MSA",IF(SUM(J25,N25,R25)&lt;=INDEX(San_Antonio[],MATCH(D25,San_Antonio[Category],0),4)*W25,"Yes",
      "No"),
   ""
   )))),
"")</f>
        <v/>
      </c>
      <c r="V25" s="98"/>
      <c r="W25" s="98">
        <f t="shared" si="2"/>
        <v>0</v>
      </c>
      <c r="X25" s="270">
        <f>(SUM(J25,N25,R25)*'State Data'!$O$26)</f>
        <v>0</v>
      </c>
      <c r="Y25" s="98"/>
    </row>
    <row r="26" spans="2:25" ht="18.75" customHeight="1" thickBot="1" x14ac:dyDescent="0.3">
      <c r="B26" s="147"/>
      <c r="C26" s="112"/>
      <c r="D26" s="322"/>
      <c r="E26" s="282"/>
      <c r="F26" s="283" t="str">
        <f t="shared" si="1"/>
        <v/>
      </c>
      <c r="G26" s="110"/>
      <c r="H26" s="319"/>
      <c r="I26" s="108"/>
      <c r="J26" s="313"/>
      <c r="K26" s="277"/>
      <c r="L26" s="315"/>
      <c r="M26" s="102"/>
      <c r="N26" s="313"/>
      <c r="O26" s="274"/>
      <c r="P26" s="315"/>
      <c r="Q26" s="102"/>
      <c r="R26" s="313"/>
      <c r="S26" s="98"/>
      <c r="T26" s="100" t="str">
        <f>IFERROR(
   IF( $N$8="Texas", INDEX(Texas[],MATCH(D26,Texas[Category],0),4)*W26,
   IF( $N$8="Dallas-Fort Worth-Arlington MSA", INDEX(Dallas_Ft_Worth_Arlington[],MATCH(D26,Dallas_Ft_Worth_Arlington[Category],0),4)*W26,
   IF( $N$8="Houston-Pasadena-The Woodlands MSA", INDEX(Houston_Pasadena_Woodlands[],MATCH(D26,Houston_Pasadena_Woodlands[Category],0),4)*W26,
   IF( $N$8="San Antonio-New Braunfels MSA", INDEX(San_Antonio[],MATCH(D26,San_Antonio[Category],0),4)*W26,
   "")))),
"")</f>
        <v/>
      </c>
      <c r="U26" s="271" t="str">
        <f>IFERROR(
   IF( $N$8="Texas", IF(
      SUM(J26,N26,R26) &lt;= INDEX(Texas[],MATCH(D26,Texas[Category],0),4)*W26, "Yes",
      "No" ),
   IF( $N$8="Dallas-Fort Worth-Arlington MSA", IF(
      SUM(J26,N26,R26) &lt;= INDEX(Dallas_Ft_Worth_Arlington[],MATCH(D26,Dallas_Ft_Worth_Arlington[Category],0),4)*W26,"Yes",
      "No" ),
   IF( $N$8="Houston-Pasadena-The Woodlands MSA", IF(
      SUM(J26,N26,R26) &lt;= INDEX(Houston_Pasadena_Woodlands[],MATCH(D26,Houston_Pasadena_Woodlands[Category],0),4)*W26,"Yes",
      "No"),
   IF($N$8="San Antonio-New Braunfels MSA",IF(SUM(J26,N26,R26)&lt;=INDEX(San_Antonio[],MATCH(D26,San_Antonio[Category],0),4)*W26,"Yes",
      "No"),
   ""
   )))),
"")</f>
        <v/>
      </c>
      <c r="V26" s="98"/>
      <c r="W26" s="98">
        <f t="shared" si="2"/>
        <v>0</v>
      </c>
      <c r="X26" s="270">
        <f>(SUM(J26,N26,R26)*'State Data'!$O$26)</f>
        <v>0</v>
      </c>
      <c r="Y26" s="98"/>
    </row>
    <row r="27" spans="2:25" ht="18.75" customHeight="1" thickBot="1" x14ac:dyDescent="0.3">
      <c r="B27" s="147"/>
      <c r="C27" s="112"/>
      <c r="D27" s="322"/>
      <c r="E27" s="282"/>
      <c r="F27" s="283" t="str">
        <f t="shared" si="1"/>
        <v/>
      </c>
      <c r="G27" s="110"/>
      <c r="H27" s="319"/>
      <c r="I27" s="108"/>
      <c r="J27" s="313"/>
      <c r="K27" s="277"/>
      <c r="L27" s="315"/>
      <c r="M27" s="102"/>
      <c r="N27" s="313"/>
      <c r="O27" s="274"/>
      <c r="P27" s="315"/>
      <c r="Q27" s="102"/>
      <c r="R27" s="313"/>
      <c r="S27" s="98"/>
      <c r="T27" s="100" t="str">
        <f>IFERROR(
   IF( $N$8="Texas", INDEX(Texas[],MATCH(D27,Texas[Category],0),4)*W27,
   IF( $N$8="Dallas-Fort Worth-Arlington MSA", INDEX(Dallas_Ft_Worth_Arlington[],MATCH(D27,Dallas_Ft_Worth_Arlington[Category],0),4)*W27,
   IF( $N$8="Houston-Pasadena-The Woodlands MSA", INDEX(Houston_Pasadena_Woodlands[],MATCH(D27,Houston_Pasadena_Woodlands[Category],0),4)*W27,
   IF( $N$8="San Antonio-New Braunfels MSA", INDEX(San_Antonio[],MATCH(D27,San_Antonio[Category],0),4)*W27,
   "")))),
"")</f>
        <v/>
      </c>
      <c r="U27" s="271" t="str">
        <f>IFERROR(
   IF( $N$8="Texas", IF(
      SUM(J27,N27,R27) &lt;= INDEX(Texas[],MATCH(D27,Texas[Category],0),4)*W27, "Yes",
      "No" ),
   IF( $N$8="Dallas-Fort Worth-Arlington MSA", IF(
      SUM(J27,N27,R27) &lt;= INDEX(Dallas_Ft_Worth_Arlington[],MATCH(D27,Dallas_Ft_Worth_Arlington[Category],0),4)*W27,"Yes",
      "No" ),
   IF( $N$8="Houston-Pasadena-The Woodlands MSA", IF(
      SUM(J27,N27,R27) &lt;= INDEX(Houston_Pasadena_Woodlands[],MATCH(D27,Houston_Pasadena_Woodlands[Category],0),4)*W27,"Yes",
      "No"),
   IF($N$8="San Antonio-New Braunfels MSA",IF(SUM(J27,N27,R27)&lt;=INDEX(San_Antonio[],MATCH(D27,San_Antonio[Category],0),4)*W27,"Yes",
      "No"),
   ""
   )))),
"")</f>
        <v/>
      </c>
      <c r="V27" s="98"/>
      <c r="W27" s="98">
        <f t="shared" si="2"/>
        <v>0</v>
      </c>
      <c r="X27" s="270">
        <f>(SUM(J27,N27,R27)*'State Data'!$O$26)</f>
        <v>0</v>
      </c>
      <c r="Y27" s="98"/>
    </row>
    <row r="28" spans="2:25" ht="18.75" customHeight="1" thickBot="1" x14ac:dyDescent="0.3">
      <c r="B28" s="147"/>
      <c r="C28" s="112"/>
      <c r="D28" s="322"/>
      <c r="E28" s="282"/>
      <c r="F28" s="283" t="str">
        <f t="shared" si="1"/>
        <v/>
      </c>
      <c r="G28" s="110"/>
      <c r="H28" s="319"/>
      <c r="I28" s="108"/>
      <c r="J28" s="313"/>
      <c r="K28" s="277"/>
      <c r="L28" s="315"/>
      <c r="M28" s="102"/>
      <c r="N28" s="313"/>
      <c r="O28" s="274"/>
      <c r="P28" s="315"/>
      <c r="Q28" s="102"/>
      <c r="R28" s="313"/>
      <c r="S28" s="98"/>
      <c r="T28" s="100" t="str">
        <f>IFERROR(
   IF( $N$8="Texas", INDEX(Texas[],MATCH(D28,Texas[Category],0),4)*W28,
   IF( $N$8="Dallas-Fort Worth-Arlington MSA", INDEX(Dallas_Ft_Worth_Arlington[],MATCH(D28,Dallas_Ft_Worth_Arlington[Category],0),4)*W28,
   IF( $N$8="Houston-Pasadena-The Woodlands MSA", INDEX(Houston_Pasadena_Woodlands[],MATCH(D28,Houston_Pasadena_Woodlands[Category],0),4)*W28,
   IF( $N$8="San Antonio-New Braunfels MSA", INDEX(San_Antonio[],MATCH(D28,San_Antonio[Category],0),4)*W28,
   "")))),
"")</f>
        <v/>
      </c>
      <c r="U28" s="271" t="str">
        <f>IFERROR(
   IF( $N$8="Texas", IF(
      SUM(J28,N28,R28) &lt;= INDEX(Texas[],MATCH(D28,Texas[Category],0),4)*W28, "Yes",
      "No" ),
   IF( $N$8="Dallas-Fort Worth-Arlington MSA", IF(
      SUM(J28,N28,R28) &lt;= INDEX(Dallas_Ft_Worth_Arlington[],MATCH(D28,Dallas_Ft_Worth_Arlington[Category],0),4)*W28,"Yes",
      "No" ),
   IF( $N$8="Houston-Pasadena-The Woodlands MSA", IF(
      SUM(J28,N28,R28) &lt;= INDEX(Houston_Pasadena_Woodlands[],MATCH(D28,Houston_Pasadena_Woodlands[Category],0),4)*W28,"Yes",
      "No"),
   IF($N$8="San Antonio-New Braunfels MSA",IF(SUM(J28,N28,R28)&lt;=INDEX(San_Antonio[],MATCH(D28,San_Antonio[Category],0),4)*W28,"Yes",
      "No"),
   ""
   )))),
"")</f>
        <v/>
      </c>
      <c r="V28" s="98"/>
      <c r="W28" s="98">
        <f t="shared" si="2"/>
        <v>0</v>
      </c>
      <c r="X28" s="270">
        <f>(SUM(J28,N28,R28)*'State Data'!$O$26)</f>
        <v>0</v>
      </c>
      <c r="Y28" s="98"/>
    </row>
    <row r="29" spans="2:25" ht="18.75" customHeight="1" thickBot="1" x14ac:dyDescent="0.3">
      <c r="B29" s="147"/>
      <c r="C29" s="127"/>
      <c r="D29" s="322"/>
      <c r="E29" s="282"/>
      <c r="F29" s="283" t="str">
        <f>IF(E29="","",IF(D29="",1,""))</f>
        <v/>
      </c>
      <c r="G29" s="110"/>
      <c r="H29" s="319"/>
      <c r="I29" s="108"/>
      <c r="J29" s="313"/>
      <c r="K29" s="277"/>
      <c r="L29" s="315"/>
      <c r="M29" s="102"/>
      <c r="N29" s="313"/>
      <c r="O29" s="274"/>
      <c r="P29" s="315"/>
      <c r="Q29" s="102"/>
      <c r="R29" s="313"/>
      <c r="S29" s="98"/>
      <c r="T29" s="100" t="str">
        <f>IFERROR(
   IF( $N$8="Texas", INDEX(Texas[],MATCH(D29,Texas[Category],0),4)*W29,
   IF( $N$8="Dallas-Fort Worth-Arlington MSA", INDEX(Dallas_Ft_Worth_Arlington[],MATCH(D29,Dallas_Ft_Worth_Arlington[Category],0),4)*W29,
   IF( $N$8="Houston-Pasadena-The Woodlands MSA", INDEX(Houston_Pasadena_Woodlands[],MATCH(D29,Houston_Pasadena_Woodlands[Category],0),4)*W29,
   IF( $N$8="San Antonio-New Braunfels MSA", INDEX(San_Antonio[],MATCH(D29,San_Antonio[Category],0),4)*W29,
   "")))),
"")</f>
        <v/>
      </c>
      <c r="U29" s="271" t="str">
        <f>IFERROR(
   IF( $N$8="Texas", IF(
      SUM(J29,N29,R29) &lt;= INDEX(Texas[],MATCH(D29,Texas[Category],0),4)*W29, "Yes",
      "No" ),
   IF( $N$8="Dallas-Fort Worth-Arlington MSA", IF(
      SUM(J29,N29,R29) &lt;= INDEX(Dallas_Ft_Worth_Arlington[],MATCH(D29,Dallas_Ft_Worth_Arlington[Category],0),4)*W29,"Yes",
      "No" ),
   IF( $N$8="Houston-Pasadena-The Woodlands MSA", IF(
      SUM(J29,N29,R29) &lt;= INDEX(Houston_Pasadena_Woodlands[],MATCH(D29,Houston_Pasadena_Woodlands[Category],0),4)*W29,"Yes",
      "No"),
   IF($N$8="San Antonio-New Braunfels MSA",IF(SUM(J29,N29,R29)&lt;=INDEX(San_Antonio[],MATCH(D29,San_Antonio[Category],0),4)*W29,"Yes",
      "No"),
   ""
   )))),
"")</f>
        <v/>
      </c>
      <c r="V29" s="98"/>
      <c r="W29" s="98">
        <f t="shared" si="2"/>
        <v>0</v>
      </c>
      <c r="X29" s="270">
        <f>(SUM(J29,N29,R29)*'State Data'!$O$26)</f>
        <v>0</v>
      </c>
      <c r="Y29" s="98"/>
    </row>
    <row r="30" spans="2:25" ht="18.75" customHeight="1" thickBot="1" x14ac:dyDescent="0.3">
      <c r="B30" s="147"/>
      <c r="C30" s="127"/>
      <c r="D30" s="322"/>
      <c r="E30" s="282"/>
      <c r="F30" s="283" t="str">
        <f t="shared" ref="F30:F40" si="3">IF(E30="","",IF(D30="",1,""))</f>
        <v/>
      </c>
      <c r="G30" s="110"/>
      <c r="H30" s="319"/>
      <c r="I30" s="108"/>
      <c r="J30" s="313"/>
      <c r="K30" s="277"/>
      <c r="L30" s="315"/>
      <c r="M30" s="102"/>
      <c r="N30" s="313"/>
      <c r="O30" s="274"/>
      <c r="P30" s="315"/>
      <c r="Q30" s="102"/>
      <c r="R30" s="313"/>
      <c r="S30" s="98"/>
      <c r="T30" s="100" t="str">
        <f>IFERROR(
   IF( $N$8="Texas", INDEX(Texas[],MATCH(D30,Texas[Category],0),4)*W30,
   IF( $N$8="Dallas-Fort Worth-Arlington MSA", INDEX(Dallas_Ft_Worth_Arlington[],MATCH(D30,Dallas_Ft_Worth_Arlington[Category],0),4)*W30,
   IF( $N$8="Houston-Pasadena-The Woodlands MSA", INDEX(Houston_Pasadena_Woodlands[],MATCH(D30,Houston_Pasadena_Woodlands[Category],0),4)*W30,
   IF( $N$8="San Antonio-New Braunfels MSA", INDEX(San_Antonio[],MATCH(D30,San_Antonio[Category],0),4)*W30,
   "")))),
"")</f>
        <v/>
      </c>
      <c r="U30" s="271" t="str">
        <f>IFERROR(
   IF( $N$8="Texas", IF(
      SUM(J30,N30,R30) &lt;= INDEX(Texas[],MATCH(D30,Texas[Category],0),4)*W30, "Yes",
      "No" ),
   IF( $N$8="Dallas-Fort Worth-Arlington MSA", IF(
      SUM(J30,N30,R30) &lt;= INDEX(Dallas_Ft_Worth_Arlington[],MATCH(D30,Dallas_Ft_Worth_Arlington[Category],0),4)*W30,"Yes",
      "No" ),
   IF( $N$8="Houston-Pasadena-The Woodlands MSA", IF(
      SUM(J30,N30,R30) &lt;= INDEX(Houston_Pasadena_Woodlands[],MATCH(D30,Houston_Pasadena_Woodlands[Category],0),4)*W30,"Yes",
      "No"),
   IF($N$8="San Antonio-New Braunfels MSA",IF(SUM(J30,N30,R30)&lt;=INDEX(San_Antonio[],MATCH(D30,San_Antonio[Category],0),4)*W30,"Yes",
      "No"),
   ""
   )))),
"")</f>
        <v/>
      </c>
      <c r="V30" s="98"/>
      <c r="W30" s="98">
        <f t="shared" si="2"/>
        <v>0</v>
      </c>
      <c r="X30" s="270">
        <f>(SUM(J30,N30,R30)*'State Data'!$O$26)</f>
        <v>0</v>
      </c>
      <c r="Y30" s="98"/>
    </row>
    <row r="31" spans="2:25" ht="18.75" customHeight="1" thickBot="1" x14ac:dyDescent="0.3">
      <c r="B31" s="147"/>
      <c r="C31" s="127"/>
      <c r="D31" s="322"/>
      <c r="E31" s="282"/>
      <c r="F31" s="283" t="str">
        <f t="shared" si="3"/>
        <v/>
      </c>
      <c r="G31" s="110"/>
      <c r="H31" s="319"/>
      <c r="I31" s="108"/>
      <c r="J31" s="313"/>
      <c r="K31" s="277"/>
      <c r="L31" s="315"/>
      <c r="M31" s="102"/>
      <c r="N31" s="313"/>
      <c r="O31" s="274"/>
      <c r="P31" s="315"/>
      <c r="Q31" s="102"/>
      <c r="R31" s="313"/>
      <c r="S31" s="98"/>
      <c r="T31" s="100" t="str">
        <f>IFERROR(
   IF( $N$8="Texas", INDEX(Texas[],MATCH(D31,Texas[Category],0),4)*W31,
   IF( $N$8="Dallas-Fort Worth-Arlington MSA", INDEX(Dallas_Ft_Worth_Arlington[],MATCH(D31,Dallas_Ft_Worth_Arlington[Category],0),4)*W31,
   IF( $N$8="Houston-Pasadena-The Woodlands MSA", INDEX(Houston_Pasadena_Woodlands[],MATCH(D31,Houston_Pasadena_Woodlands[Category],0),4)*W31,
   IF( $N$8="San Antonio-New Braunfels MSA", INDEX(San_Antonio[],MATCH(D31,San_Antonio[Category],0),4)*W31,
   "")))),
"")</f>
        <v/>
      </c>
      <c r="U31" s="271" t="str">
        <f>IFERROR(
   IF( $N$8="Texas", IF(
      SUM(J31,N31,R31) &lt;= INDEX(Texas[],MATCH(D31,Texas[Category],0),4)*W31, "Yes",
      "No" ),
   IF( $N$8="Dallas-Fort Worth-Arlington MSA", IF(
      SUM(J31,N31,R31) &lt;= INDEX(Dallas_Ft_Worth_Arlington[],MATCH(D31,Dallas_Ft_Worth_Arlington[Category],0),4)*W31,"Yes",
      "No" ),
   IF( $N$8="Houston-Pasadena-The Woodlands MSA", IF(
      SUM(J31,N31,R31) &lt;= INDEX(Houston_Pasadena_Woodlands[],MATCH(D31,Houston_Pasadena_Woodlands[Category],0),4)*W31,"Yes",
      "No"),
   IF($N$8="San Antonio-New Braunfels MSA",IF(SUM(J31,N31,R31)&lt;=INDEX(San_Antonio[],MATCH(D31,San_Antonio[Category],0),4)*W31,"Yes",
      "No"),
   ""
   )))),
"")</f>
        <v/>
      </c>
      <c r="V31" s="98"/>
      <c r="W31" s="98">
        <f t="shared" si="2"/>
        <v>0</v>
      </c>
      <c r="X31" s="270">
        <f>(SUM(J31,N31,R31)*'State Data'!$O$26)</f>
        <v>0</v>
      </c>
      <c r="Y31" s="98"/>
    </row>
    <row r="32" spans="2:25" ht="18.75" customHeight="1" thickBot="1" x14ac:dyDescent="0.3">
      <c r="B32" s="147"/>
      <c r="C32" s="127"/>
      <c r="D32" s="322"/>
      <c r="E32" s="282"/>
      <c r="F32" s="283" t="str">
        <f t="shared" si="3"/>
        <v/>
      </c>
      <c r="G32" s="110"/>
      <c r="H32" s="319"/>
      <c r="I32" s="108"/>
      <c r="J32" s="313"/>
      <c r="K32" s="277"/>
      <c r="L32" s="315"/>
      <c r="M32" s="102"/>
      <c r="N32" s="313"/>
      <c r="O32" s="274"/>
      <c r="P32" s="315"/>
      <c r="Q32" s="102"/>
      <c r="R32" s="313"/>
      <c r="S32" s="98"/>
      <c r="T32" s="100" t="str">
        <f>IFERROR(
   IF( $N$8="Texas", INDEX(Texas[],MATCH(D32,Texas[Category],0),4)*W32,
   IF( $N$8="Dallas-Fort Worth-Arlington MSA", INDEX(Dallas_Ft_Worth_Arlington[],MATCH(D32,Dallas_Ft_Worth_Arlington[Category],0),4)*W32,
   IF( $N$8="Houston-Pasadena-The Woodlands MSA", INDEX(Houston_Pasadena_Woodlands[],MATCH(D32,Houston_Pasadena_Woodlands[Category],0),4)*W32,
   IF( $N$8="San Antonio-New Braunfels MSA", INDEX(San_Antonio[],MATCH(D32,San_Antonio[Category],0),4)*W32,
   "")))),
"")</f>
        <v/>
      </c>
      <c r="U32" s="271" t="str">
        <f>IFERROR(
   IF( $N$8="Texas", IF(
      SUM(J32,N32,R32) &lt;= INDEX(Texas[],MATCH(D32,Texas[Category],0),4)*W32, "Yes",
      "No" ),
   IF( $N$8="Dallas-Fort Worth-Arlington MSA", IF(
      SUM(J32,N32,R32) &lt;= INDEX(Dallas_Ft_Worth_Arlington[],MATCH(D32,Dallas_Ft_Worth_Arlington[Category],0),4)*W32,"Yes",
      "No" ),
   IF( $N$8="Houston-Pasadena-The Woodlands MSA", IF(
      SUM(J32,N32,R32) &lt;= INDEX(Houston_Pasadena_Woodlands[],MATCH(D32,Houston_Pasadena_Woodlands[Category],0),4)*W32,"Yes",
      "No"),
   IF($N$8="San Antonio-New Braunfels MSA",IF(SUM(J32,N32,R32)&lt;=INDEX(San_Antonio[],MATCH(D32,San_Antonio[Category],0),4)*W32,"Yes",
      "No"),
   ""
   )))),
"")</f>
        <v/>
      </c>
      <c r="V32" s="98"/>
      <c r="W32" s="98">
        <f t="shared" si="2"/>
        <v>0</v>
      </c>
      <c r="X32" s="270">
        <f>(SUM(J32,N32,R32)*'State Data'!$O$26)</f>
        <v>0</v>
      </c>
      <c r="Y32" s="98"/>
    </row>
    <row r="33" spans="2:25" ht="18.75" customHeight="1" thickBot="1" x14ac:dyDescent="0.3">
      <c r="B33" s="147"/>
      <c r="C33" s="127"/>
      <c r="D33" s="322"/>
      <c r="E33" s="282"/>
      <c r="F33" s="283" t="str">
        <f t="shared" si="3"/>
        <v/>
      </c>
      <c r="G33" s="110"/>
      <c r="H33" s="319"/>
      <c r="I33" s="108"/>
      <c r="J33" s="313"/>
      <c r="K33" s="277"/>
      <c r="L33" s="315"/>
      <c r="M33" s="102"/>
      <c r="N33" s="313"/>
      <c r="O33" s="274"/>
      <c r="P33" s="315"/>
      <c r="Q33" s="102"/>
      <c r="R33" s="313"/>
      <c r="S33" s="98"/>
      <c r="T33" s="100" t="str">
        <f>IFERROR(
   IF( $N$8="Texas", INDEX(Texas[],MATCH(D33,Texas[Category],0),4)*W33,
   IF( $N$8="Dallas-Fort Worth-Arlington MSA", INDEX(Dallas_Ft_Worth_Arlington[],MATCH(D33,Dallas_Ft_Worth_Arlington[Category],0),4)*W33,
   IF( $N$8="Houston-Pasadena-The Woodlands MSA", INDEX(Houston_Pasadena_Woodlands[],MATCH(D33,Houston_Pasadena_Woodlands[Category],0),4)*W33,
   IF( $N$8="San Antonio-New Braunfels MSA", INDEX(San_Antonio[],MATCH(D33,San_Antonio[Category],0),4)*W33,
   "")))),
"")</f>
        <v/>
      </c>
      <c r="U33" s="271" t="str">
        <f>IFERROR(
   IF( $N$8="Texas", IF(
      SUM(J33,N33,R33) &lt;= INDEX(Texas[],MATCH(D33,Texas[Category],0),4)*W33, "Yes",
      "No" ),
   IF( $N$8="Dallas-Fort Worth-Arlington MSA", IF(
      SUM(J33,N33,R33) &lt;= INDEX(Dallas_Ft_Worth_Arlington[],MATCH(D33,Dallas_Ft_Worth_Arlington[Category],0),4)*W33,"Yes",
      "No" ),
   IF( $N$8="Houston-Pasadena-The Woodlands MSA", IF(
      SUM(J33,N33,R33) &lt;= INDEX(Houston_Pasadena_Woodlands[],MATCH(D33,Houston_Pasadena_Woodlands[Category],0),4)*W33,"Yes",
      "No"),
   IF($N$8="San Antonio-New Braunfels MSA",IF(SUM(J33,N33,R33)&lt;=INDEX(San_Antonio[],MATCH(D33,San_Antonio[Category],0),4)*W33,"Yes",
      "No"),
   ""
   )))),
"")</f>
        <v/>
      </c>
      <c r="V33" s="98"/>
      <c r="W33" s="98">
        <f t="shared" si="2"/>
        <v>0</v>
      </c>
      <c r="X33" s="270">
        <f>(SUM(J33,N33,R33)*'State Data'!$O$26)</f>
        <v>0</v>
      </c>
      <c r="Y33" s="98"/>
    </row>
    <row r="34" spans="2:25" ht="18.75" customHeight="1" thickBot="1" x14ac:dyDescent="0.3">
      <c r="B34" s="147"/>
      <c r="C34" s="127"/>
      <c r="D34" s="322"/>
      <c r="E34" s="282"/>
      <c r="F34" s="283" t="str">
        <f t="shared" si="3"/>
        <v/>
      </c>
      <c r="G34" s="110"/>
      <c r="H34" s="319"/>
      <c r="I34" s="108"/>
      <c r="J34" s="313"/>
      <c r="K34" s="277"/>
      <c r="L34" s="315"/>
      <c r="M34" s="102"/>
      <c r="N34" s="313"/>
      <c r="O34" s="274"/>
      <c r="P34" s="315"/>
      <c r="Q34" s="102"/>
      <c r="R34" s="313"/>
      <c r="S34" s="98"/>
      <c r="T34" s="100" t="str">
        <f>IFERROR(
   IF( $N$8="Texas", INDEX(Texas[],MATCH(D34,Texas[Category],0),4)*W34,
   IF( $N$8="Dallas-Fort Worth-Arlington MSA", INDEX(Dallas_Ft_Worth_Arlington[],MATCH(D34,Dallas_Ft_Worth_Arlington[Category],0),4)*W34,
   IF( $N$8="Houston-Pasadena-The Woodlands MSA", INDEX(Houston_Pasadena_Woodlands[],MATCH(D34,Houston_Pasadena_Woodlands[Category],0),4)*W34,
   IF( $N$8="San Antonio-New Braunfels MSA", INDEX(San_Antonio[],MATCH(D34,San_Antonio[Category],0),4)*W34,
   "")))),
"")</f>
        <v/>
      </c>
      <c r="U34" s="271" t="str">
        <f>IFERROR(
   IF( $N$8="Texas", IF(
      SUM(J34,N34,R34) &lt;= INDEX(Texas[],MATCH(D34,Texas[Category],0),4)*W34, "Yes",
      "No" ),
   IF( $N$8="Dallas-Fort Worth-Arlington MSA", IF(
      SUM(J34,N34,R34) &lt;= INDEX(Dallas_Ft_Worth_Arlington[],MATCH(D34,Dallas_Ft_Worth_Arlington[Category],0),4)*W34,"Yes",
      "No" ),
   IF( $N$8="Houston-Pasadena-The Woodlands MSA", IF(
      SUM(J34,N34,R34) &lt;= INDEX(Houston_Pasadena_Woodlands[],MATCH(D34,Houston_Pasadena_Woodlands[Category],0),4)*W34,"Yes",
      "No"),
   IF($N$8="San Antonio-New Braunfels MSA",IF(SUM(J34,N34,R34)&lt;=INDEX(San_Antonio[],MATCH(D34,San_Antonio[Category],0),4)*W34,"Yes",
      "No"),
   ""
   )))),
"")</f>
        <v/>
      </c>
      <c r="V34" s="98"/>
      <c r="W34" s="98">
        <f t="shared" si="2"/>
        <v>0</v>
      </c>
      <c r="X34" s="270">
        <f>(SUM(J34,N34,R34)*'State Data'!$O$26)</f>
        <v>0</v>
      </c>
      <c r="Y34" s="98"/>
    </row>
    <row r="35" spans="2:25" ht="18.75" customHeight="1" thickBot="1" x14ac:dyDescent="0.3">
      <c r="B35" s="147"/>
      <c r="C35" s="127"/>
      <c r="D35" s="322"/>
      <c r="E35" s="282"/>
      <c r="F35" s="283" t="str">
        <f t="shared" si="3"/>
        <v/>
      </c>
      <c r="G35" s="110"/>
      <c r="H35" s="319"/>
      <c r="I35" s="108"/>
      <c r="J35" s="313"/>
      <c r="K35" s="277"/>
      <c r="L35" s="315"/>
      <c r="M35" s="102"/>
      <c r="N35" s="313"/>
      <c r="O35" s="274"/>
      <c r="P35" s="315"/>
      <c r="Q35" s="102"/>
      <c r="R35" s="313"/>
      <c r="S35" s="98"/>
      <c r="T35" s="100" t="str">
        <f>IFERROR(
   IF( $N$8="Texas", INDEX(Texas[],MATCH(D35,Texas[Category],0),4)*W35,
   IF( $N$8="Dallas-Fort Worth-Arlington MSA", INDEX(Dallas_Ft_Worth_Arlington[],MATCH(D35,Dallas_Ft_Worth_Arlington[Category],0),4)*W35,
   IF( $N$8="Houston-Pasadena-The Woodlands MSA", INDEX(Houston_Pasadena_Woodlands[],MATCH(D35,Houston_Pasadena_Woodlands[Category],0),4)*W35,
   IF( $N$8="San Antonio-New Braunfels MSA", INDEX(San_Antonio[],MATCH(D35,San_Antonio[Category],0),4)*W35,
   "")))),
"")</f>
        <v/>
      </c>
      <c r="U35" s="271" t="str">
        <f>IFERROR(
   IF( $N$8="Texas", IF(
      SUM(J35,N35,R35) &lt;= INDEX(Texas[],MATCH(D35,Texas[Category],0),4)*W35, "Yes",
      "No" ),
   IF( $N$8="Dallas-Fort Worth-Arlington MSA", IF(
      SUM(J35,N35,R35) &lt;= INDEX(Dallas_Ft_Worth_Arlington[],MATCH(D35,Dallas_Ft_Worth_Arlington[Category],0),4)*W35,"Yes",
      "No" ),
   IF( $N$8="Houston-Pasadena-The Woodlands MSA", IF(
      SUM(J35,N35,R35) &lt;= INDEX(Houston_Pasadena_Woodlands[],MATCH(D35,Houston_Pasadena_Woodlands[Category],0),4)*W35,"Yes",
      "No"),
   IF($N$8="San Antonio-New Braunfels MSA",IF(SUM(J35,N35,R35)&lt;=INDEX(San_Antonio[],MATCH(D35,San_Antonio[Category],0),4)*W35,"Yes",
      "No"),
   ""
   )))),
"")</f>
        <v/>
      </c>
      <c r="V35" s="98"/>
      <c r="W35" s="98">
        <f t="shared" si="2"/>
        <v>0</v>
      </c>
      <c r="X35" s="270">
        <f>(SUM(J35,N35,R35)*'State Data'!$O$26)</f>
        <v>0</v>
      </c>
      <c r="Y35" s="98"/>
    </row>
    <row r="36" spans="2:25" ht="18.75" customHeight="1" thickBot="1" x14ac:dyDescent="0.3">
      <c r="B36" s="147"/>
      <c r="C36" s="127"/>
      <c r="D36" s="322"/>
      <c r="E36" s="282"/>
      <c r="F36" s="283" t="str">
        <f t="shared" si="3"/>
        <v/>
      </c>
      <c r="G36" s="110"/>
      <c r="H36" s="319"/>
      <c r="I36" s="108"/>
      <c r="J36" s="313"/>
      <c r="K36" s="277"/>
      <c r="L36" s="315"/>
      <c r="M36" s="102"/>
      <c r="N36" s="313"/>
      <c r="O36" s="274"/>
      <c r="P36" s="315"/>
      <c r="Q36" s="102"/>
      <c r="R36" s="313"/>
      <c r="S36" s="147"/>
      <c r="T36" s="100" t="str">
        <f>IFERROR(
   IF( $N$8="Texas", INDEX(Texas[],MATCH(D36,Texas[Category],0),4)*W36,
   IF( $N$8="Dallas-Fort Worth-Arlington MSA", INDEX(Dallas_Ft_Worth_Arlington[],MATCH(D36,Dallas_Ft_Worth_Arlington[Category],0),4)*W36,
   IF( $N$8="Houston-Pasadena-The Woodlands MSA", INDEX(Houston_Pasadena_Woodlands[],MATCH(D36,Houston_Pasadena_Woodlands[Category],0),4)*W36,
   IF( $N$8="San Antonio-New Braunfels MSA", INDEX(San_Antonio[],MATCH(D36,San_Antonio[Category],0),4)*W36,
   "")))),
"")</f>
        <v/>
      </c>
      <c r="U36" s="271" t="str">
        <f>IFERROR(
   IF( $N$8="Texas", IF(
      SUM(J36,N36,R36) &lt;= INDEX(Texas[],MATCH(D36,Texas[Category],0),4)*W36, "Yes",
      "No" ),
   IF( $N$8="Dallas-Fort Worth-Arlington MSA", IF(
      SUM(J36,N36,R36) &lt;= INDEX(Dallas_Ft_Worth_Arlington[],MATCH(D36,Dallas_Ft_Worth_Arlington[Category],0),4)*W36,"Yes",
      "No" ),
   IF( $N$8="Houston-Pasadena-The Woodlands MSA", IF(
      SUM(J36,N36,R36) &lt;= INDEX(Houston_Pasadena_Woodlands[],MATCH(D36,Houston_Pasadena_Woodlands[Category],0),4)*W36,"Yes",
      "No"),
   IF($N$8="San Antonio-New Braunfels MSA",IF(SUM(J36,N36,R36)&lt;=INDEX(San_Antonio[],MATCH(D36,San_Antonio[Category],0),4)*W36,"Yes",
      "No"),
   ""
   )))),
"")</f>
        <v/>
      </c>
      <c r="V36" s="98"/>
      <c r="W36" s="98">
        <f t="shared" si="2"/>
        <v>0</v>
      </c>
      <c r="X36" s="270">
        <f>(SUM(J36,N36,R36)*'State Data'!$O$26)</f>
        <v>0</v>
      </c>
      <c r="Y36" s="98"/>
    </row>
    <row r="37" spans="2:25" ht="18.75" customHeight="1" thickBot="1" x14ac:dyDescent="0.3">
      <c r="B37" s="147"/>
      <c r="C37" s="127"/>
      <c r="D37" s="322"/>
      <c r="E37" s="282"/>
      <c r="F37" s="283" t="str">
        <f t="shared" si="3"/>
        <v/>
      </c>
      <c r="G37" s="110"/>
      <c r="H37" s="319"/>
      <c r="I37" s="108"/>
      <c r="J37" s="313"/>
      <c r="K37" s="277"/>
      <c r="L37" s="315"/>
      <c r="M37" s="102"/>
      <c r="N37" s="313"/>
      <c r="O37" s="274"/>
      <c r="P37" s="315"/>
      <c r="Q37" s="102"/>
      <c r="R37" s="313"/>
      <c r="S37" s="147"/>
      <c r="T37" s="100" t="str">
        <f>IFERROR(
   IF( $N$8="Texas", INDEX(Texas[],MATCH(D37,Texas[Category],0),4)*W37,
   IF( $N$8="Dallas-Fort Worth-Arlington MSA", INDEX(Dallas_Ft_Worth_Arlington[],MATCH(D37,Dallas_Ft_Worth_Arlington[Category],0),4)*W37,
   IF( $N$8="Houston-Pasadena-The Woodlands MSA", INDEX(Houston_Pasadena_Woodlands[],MATCH(D37,Houston_Pasadena_Woodlands[Category],0),4)*W37,
   IF( $N$8="San Antonio-New Braunfels MSA", INDEX(San_Antonio[],MATCH(D37,San_Antonio[Category],0),4)*W37,
   "")))),
"")</f>
        <v/>
      </c>
      <c r="U37" s="271" t="str">
        <f>IFERROR(
   IF( $N$8="Texas", IF(
      SUM(J37,N37,R37) &lt;= INDEX(Texas[],MATCH(D37,Texas[Category],0),4)*W37, "Yes",
      "No" ),
   IF( $N$8="Dallas-Fort Worth-Arlington MSA", IF(
      SUM(J37,N37,R37) &lt;= INDEX(Dallas_Ft_Worth_Arlington[],MATCH(D37,Dallas_Ft_Worth_Arlington[Category],0),4)*W37,"Yes",
      "No" ),
   IF( $N$8="Houston-Pasadena-The Woodlands MSA", IF(
      SUM(J37,N37,R37) &lt;= INDEX(Houston_Pasadena_Woodlands[],MATCH(D37,Houston_Pasadena_Woodlands[Category],0),4)*W37,"Yes",
      "No"),
   IF($N$8="San Antonio-New Braunfels MSA",IF(SUM(J37,N37,R37)&lt;=INDEX(San_Antonio[],MATCH(D37,San_Antonio[Category],0),4)*W37,"Yes",
      "No"),
   ""
   )))),
"")</f>
        <v/>
      </c>
      <c r="V37" s="98"/>
      <c r="W37" s="98">
        <f t="shared" si="2"/>
        <v>0</v>
      </c>
      <c r="X37" s="270">
        <f>(SUM(J37,N37,R37)*'State Data'!$O$26)</f>
        <v>0</v>
      </c>
      <c r="Y37" s="98"/>
    </row>
    <row r="38" spans="2:25" ht="18.75" customHeight="1" thickBot="1" x14ac:dyDescent="0.3">
      <c r="B38" s="147"/>
      <c r="C38" s="127"/>
      <c r="D38" s="322"/>
      <c r="E38" s="282"/>
      <c r="F38" s="283" t="str">
        <f t="shared" si="3"/>
        <v/>
      </c>
      <c r="G38" s="110"/>
      <c r="H38" s="319"/>
      <c r="I38" s="108"/>
      <c r="J38" s="313"/>
      <c r="K38" s="277"/>
      <c r="L38" s="315"/>
      <c r="M38" s="102"/>
      <c r="N38" s="313"/>
      <c r="O38" s="274"/>
      <c r="P38" s="315"/>
      <c r="Q38" s="102"/>
      <c r="R38" s="313"/>
      <c r="S38" s="147"/>
      <c r="T38" s="100" t="str">
        <f>IFERROR(
   IF( $N$8="Texas", INDEX(Texas[],MATCH(D38,Texas[Category],0),4)*W38,
   IF( $N$8="Dallas-Fort Worth-Arlington MSA", INDEX(Dallas_Ft_Worth_Arlington[],MATCH(D38,Dallas_Ft_Worth_Arlington[Category],0),4)*W38,
   IF( $N$8="Houston-Pasadena-The Woodlands MSA", INDEX(Houston_Pasadena_Woodlands[],MATCH(D38,Houston_Pasadena_Woodlands[Category],0),4)*W38,
   IF( $N$8="San Antonio-New Braunfels MSA", INDEX(San_Antonio[],MATCH(D38,San_Antonio[Category],0),4)*W38,
   "")))),
"")</f>
        <v/>
      </c>
      <c r="U38" s="271" t="str">
        <f>IFERROR(
   IF( $N$8="Texas", IF(
      SUM(J38,N38,R38) &lt;= INDEX(Texas[],MATCH(D38,Texas[Category],0),4)*W38, "Yes",
      "No" ),
   IF( $N$8="Dallas-Fort Worth-Arlington MSA", IF(
      SUM(J38,N38,R38) &lt;= INDEX(Dallas_Ft_Worth_Arlington[],MATCH(D38,Dallas_Ft_Worth_Arlington[Category],0),4)*W38,"Yes",
      "No" ),
   IF( $N$8="Houston-Pasadena-The Woodlands MSA", IF(
      SUM(J38,N38,R38) &lt;= INDEX(Houston_Pasadena_Woodlands[],MATCH(D38,Houston_Pasadena_Woodlands[Category],0),4)*W38,"Yes",
      "No"),
   IF($N$8="San Antonio-New Braunfels MSA",IF(SUM(J38,N38,R38)&lt;=INDEX(San_Antonio[],MATCH(D38,San_Antonio[Category],0),4)*W38,"Yes",
      "No"),
   ""
   )))),
"")</f>
        <v/>
      </c>
      <c r="V38" s="98"/>
      <c r="W38" s="98">
        <f t="shared" si="2"/>
        <v>0</v>
      </c>
      <c r="X38" s="270">
        <f>(SUM(J38,N38,R38)*'State Data'!$O$26)</f>
        <v>0</v>
      </c>
      <c r="Y38" s="98"/>
    </row>
    <row r="39" spans="2:25" ht="18.75" customHeight="1" thickBot="1" x14ac:dyDescent="0.3">
      <c r="B39" s="147"/>
      <c r="C39" s="127"/>
      <c r="D39" s="322"/>
      <c r="E39" s="282"/>
      <c r="F39" s="283" t="str">
        <f t="shared" si="3"/>
        <v/>
      </c>
      <c r="G39" s="110"/>
      <c r="H39" s="319"/>
      <c r="I39" s="108"/>
      <c r="J39" s="313"/>
      <c r="K39" s="277"/>
      <c r="L39" s="315"/>
      <c r="M39" s="102"/>
      <c r="N39" s="313"/>
      <c r="O39" s="274"/>
      <c r="P39" s="315"/>
      <c r="Q39" s="102"/>
      <c r="R39" s="313"/>
      <c r="S39" s="147"/>
      <c r="T39" s="100" t="str">
        <f>IFERROR(
   IF( $N$8="Texas", INDEX(Texas[],MATCH(D39,Texas[Category],0),4)*W39,
   IF( $N$8="Dallas-Fort Worth-Arlington MSA", INDEX(Dallas_Ft_Worth_Arlington[],MATCH(D39,Dallas_Ft_Worth_Arlington[Category],0),4)*W39,
   IF( $N$8="Houston-Pasadena-The Woodlands MSA", INDEX(Houston_Pasadena_Woodlands[],MATCH(D39,Houston_Pasadena_Woodlands[Category],0),4)*W39,
   IF( $N$8="San Antonio-New Braunfels MSA", INDEX(San_Antonio[],MATCH(D39,San_Antonio[Category],0),4)*W39,
   "")))),
"")</f>
        <v/>
      </c>
      <c r="U39" s="271" t="str">
        <f>IFERROR(
   IF( $N$8="Texas", IF(
      SUM(J39,N39,R39) &lt;= INDEX(Texas[],MATCH(D39,Texas[Category],0),4)*W39, "Yes",
      "No" ),
   IF( $N$8="Dallas-Fort Worth-Arlington MSA", IF(
      SUM(J39,N39,R39) &lt;= INDEX(Dallas_Ft_Worth_Arlington[],MATCH(D39,Dallas_Ft_Worth_Arlington[Category],0),4)*W39,"Yes",
      "No" ),
   IF( $N$8="Houston-Pasadena-The Woodlands MSA", IF(
      SUM(J39,N39,R39) &lt;= INDEX(Houston_Pasadena_Woodlands[],MATCH(D39,Houston_Pasadena_Woodlands[Category],0),4)*W39,"Yes",
      "No"),
   IF($N$8="San Antonio-New Braunfels MSA",IF(SUM(J39,N39,R39)&lt;=INDEX(San_Antonio[],MATCH(D39,San_Antonio[Category],0),4)*W39,"Yes",
      "No"),
   ""
   )))),
"")</f>
        <v/>
      </c>
      <c r="V39" s="98"/>
      <c r="W39" s="98">
        <f t="shared" si="2"/>
        <v>0</v>
      </c>
      <c r="X39" s="270">
        <f>(SUM(J39,N39,R39)*'State Data'!$O$26)</f>
        <v>0</v>
      </c>
      <c r="Y39" s="98"/>
    </row>
    <row r="40" spans="2:25" ht="18.75" customHeight="1" thickBot="1" x14ac:dyDescent="0.3">
      <c r="B40" s="147"/>
      <c r="C40" s="127"/>
      <c r="D40" s="323"/>
      <c r="E40" s="284"/>
      <c r="F40" s="285" t="str">
        <f t="shared" si="3"/>
        <v/>
      </c>
      <c r="G40" s="286"/>
      <c r="H40" s="320"/>
      <c r="I40" s="279"/>
      <c r="J40" s="317"/>
      <c r="K40" s="278"/>
      <c r="L40" s="316"/>
      <c r="M40" s="272"/>
      <c r="N40" s="317"/>
      <c r="O40" s="275"/>
      <c r="P40" s="316"/>
      <c r="Q40" s="272"/>
      <c r="R40" s="313"/>
      <c r="S40" s="120"/>
      <c r="T40" s="100" t="str">
        <f>IFERROR(
   IF( $N$8="Texas", INDEX(Texas[],MATCH(D40,Texas[Category],0),4)*W40,
   IF( $N$8="Dallas-Fort Worth-Arlington MSA", INDEX(Dallas_Ft_Worth_Arlington[],MATCH(D40,Dallas_Ft_Worth_Arlington[Category],0),4)*W40,
   IF( $N$8="Houston-Pasadena-The Woodlands MSA", INDEX(Houston_Pasadena_Woodlands[],MATCH(D40,Houston_Pasadena_Woodlands[Category],0),4)*W40,
   IF( $N$8="San Antonio-New Braunfels MSA", INDEX(San_Antonio[],MATCH(D40,San_Antonio[Category],0),4)*W40,
   "")))),
"")</f>
        <v/>
      </c>
      <c r="U40" s="271" t="str">
        <f>IFERROR(
   IF( $N$8="Texas", IF(
      SUM(J40,N40,R40) &lt;= INDEX(Texas[],MATCH(D40,Texas[Category],0),4)*W40, "Yes",
      "No" ),
   IF( $N$8="Dallas-Fort Worth-Arlington MSA", IF(
      SUM(J40,N40,R40) &lt;= INDEX(Dallas_Ft_Worth_Arlington[],MATCH(D40,Dallas_Ft_Worth_Arlington[Category],0),4)*W40,"Yes",
      "No" ),
   IF( $N$8="Houston-Pasadena-The Woodlands MSA", IF(
      SUM(J40,N40,R40) &lt;= INDEX(Houston_Pasadena_Woodlands[],MATCH(D40,Houston_Pasadena_Woodlands[Category],0),4)*W40,"Yes",
      "No"),
   IF($N$8="San Antonio-New Braunfels MSA",IF(SUM(J40,N40,R40)&lt;=INDEX(San_Antonio[],MATCH(D40,San_Antonio[Category],0),4)*W40,"Yes",
      "No"),
   ""
   )))),
"")</f>
        <v/>
      </c>
      <c r="V40" s="98"/>
      <c r="W40" s="98">
        <f t="shared" si="2"/>
        <v>0</v>
      </c>
      <c r="X40" s="270">
        <f>(SUM(J40,N40,R40)*'State Data'!$O$26)</f>
        <v>0</v>
      </c>
      <c r="Y40" s="98"/>
    </row>
    <row r="41" spans="2:25" ht="16.5" thickTop="1" x14ac:dyDescent="0.25">
      <c r="B41" s="147"/>
      <c r="C41" s="146"/>
      <c r="D41" s="147"/>
      <c r="E41" s="147"/>
      <c r="F41" s="147"/>
      <c r="G41" s="147"/>
      <c r="H41" s="147"/>
      <c r="I41" s="117"/>
      <c r="J41" s="147"/>
      <c r="K41" s="147"/>
      <c r="L41" s="147"/>
      <c r="M41" s="117"/>
      <c r="N41" s="147"/>
      <c r="O41" s="147"/>
      <c r="P41" s="147"/>
      <c r="Q41" s="117"/>
      <c r="R41" s="147"/>
      <c r="S41" s="120"/>
      <c r="T41" s="120"/>
      <c r="U41" s="147"/>
      <c r="V41" s="98"/>
      <c r="W41" s="98"/>
      <c r="X41" s="98"/>
      <c r="Y41" s="98"/>
    </row>
  </sheetData>
  <sheetProtection algorithmName="SHA-512" hashValue="vfumRO6WzYrlc97d3KB66MM7/BCLICt9OzhniE045v2V59Rfxpu7G9H3UsgxvJoaqdwDABifY/8VpT/7/vyl3g==" saltValue="ruaNcqoD4Jo9ovdj6OHhuA==" spinCount="100000" sheet="1" objects="1" scenarios="1"/>
  <protectedRanges>
    <protectedRange sqref="D7:D11" name="CEInfo" securityDescriptor="O:WDG:WDD:(A;;CC;;;WD)"/>
    <protectedRange sqref="J12" name="CCCBudget" securityDescriptor="O:WDG:WDD:(A;;CC;;;WD)"/>
    <protectedRange sqref="N12" name="ADCBudget" securityDescriptor="O:WDG:WDD:(A;;CC;;;WD)"/>
    <protectedRange sqref="R12" name="DCHBudget" securityDescriptor="O:WDG:WDD:(A;;CC;;;WD)"/>
    <protectedRange sqref="D15:D40" name="PersonnelRoles" securityDescriptor="O:WDG:WDD:(A;;CC;;;WD)"/>
    <protectedRange sqref="H15:H40" name="CCCProgramHours" securityDescriptor="O:WDG:WDD:(A;;CC;;;WD)"/>
    <protectedRange sqref="J15:J40" name="CCCYearlySalary" securityDescriptor="O:WDG:WDD:(A;;CC;;;WD)"/>
    <protectedRange sqref="L15:L40" name="ADCProgramHours" securityDescriptor="O:WDG:WDD:(A;;CC;;;WD)"/>
    <protectedRange sqref="N15:N40" name="ADCYearlySalary" securityDescriptor="O:WDG:WDD:(A;;CC;;;WD)"/>
    <protectedRange sqref="P15:P40" name="DCHProgramHours" securityDescriptor="O:WDG:WDD:(A;;CC;;;WD)"/>
    <protectedRange sqref="R15:R40" name="DCHYearlySalary" securityDescriptor="O:WDG:WDD:(A;;CC;;;WD)"/>
  </protectedRanges>
  <mergeCells count="4">
    <mergeCell ref="N8:U8"/>
    <mergeCell ref="N7:U7"/>
    <mergeCell ref="J10:R10"/>
    <mergeCell ref="T13:T14"/>
  </mergeCells>
  <phoneticPr fontId="3" type="noConversion"/>
  <conditionalFormatting sqref="R12">
    <cfRule type="cellIs" dxfId="12" priority="3" operator="equal">
      <formula>"Yes"</formula>
    </cfRule>
    <cfRule type="cellIs" dxfId="11" priority="4" operator="equal">
      <formula>"No"</formula>
    </cfRule>
  </conditionalFormatting>
  <conditionalFormatting sqref="T15:U40">
    <cfRule type="containsText" dxfId="10" priority="1" operator="containsText" text="Yes">
      <formula>NOT(ISERROR(SEARCH("Yes",T15)))</formula>
    </cfRule>
    <cfRule type="containsText" dxfId="9" priority="2" operator="containsText" text="No">
      <formula>NOT(ISERROR(SEARCH("No",T15)))</formula>
    </cfRule>
  </conditionalFormatting>
  <dataValidations count="6">
    <dataValidation type="whole" allowBlank="1" showInputMessage="1" showErrorMessage="1" error="Enter a number between 1 and the total number of records." sqref="B2" xr:uid="{00000000-0002-0000-0100-000000000000}">
      <formula1>1</formula1>
      <formula2>D2</formula2>
    </dataValidation>
    <dataValidation operator="greaterThanOrEqual" allowBlank="1" showInputMessage="1" showErrorMessage="1" sqref="D7:D8" xr:uid="{00000000-0002-0000-0100-000001000000}"/>
    <dataValidation type="list" allowBlank="1" showInputMessage="1" showErrorMessage="1" sqref="D9" xr:uid="{00000000-0002-0000-0100-000002000000}">
      <formula1>TXCOUNTIES</formula1>
    </dataValidation>
    <dataValidation allowBlank="1" showInputMessage="1" showErrorMessage="1" promptTitle="Program Salary" prompt="Input the salary charged to the Nonprofit food service program. " sqref="Q15:R15 M15:O15 J15:K15" xr:uid="{00000000-0002-0000-0100-000003000000}"/>
    <dataValidation allowBlank="1" showInputMessage="1" showErrorMessage="1" promptTitle="Program Hours" prompt="Input daily hours worked on program activities" sqref="P15 L15 H15" xr:uid="{00000000-0002-0000-0100-000004000000}"/>
    <dataValidation allowBlank="1" showInputMessage="1" showErrorMessage="1" promptTitle="Program reimbursments" prompt="Enter projected program reimbursment amount" sqref="J12 N12 R12" xr:uid="{00000000-0002-0000-0100-000005000000}"/>
  </dataValidations>
  <pageMargins left="0.25" right="0.25" top="0.75" bottom="0.75" header="0.3" footer="0.3"/>
  <pageSetup scale="57" orientation="landscape" r:id="rId1"/>
  <headerFooter alignWithMargins="0">
    <oddFooter>&amp;LDeveloped by Contextures Inc.&amp;Cwww.contextures.com</oddFooter>
  </headerFooter>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08000000}">
          <x14:formula1>
            <xm:f>PartsData!$C$2:$C$1048576</xm:f>
          </x14:formula1>
          <xm:sqref>D5</xm:sqref>
        </x14:dataValidation>
        <x14:dataValidation type="list" allowBlank="1" showInputMessage="1" showErrorMessage="1" xr:uid="{00000000-0002-0000-0100-000006000000}">
          <x14:formula1>
            <xm:f>LookupLists!$D$2:$D$7</xm:f>
          </x14:formula1>
          <xm:sqref>D16:D40</xm:sqref>
        </x14:dataValidation>
        <x14:dataValidation type="list" allowBlank="1" showInputMessage="1" showErrorMessage="1" promptTitle="Personnel" prompt="Using dropdown, select personnel Categorical role" xr:uid="{00000000-0002-0000-0100-000007000000}">
          <x14:formula1>
            <xm:f>LookupLists!$D$2:$D$7</xm:f>
          </x14:formula1>
          <xm:sqref>D15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4">
    <tabColor rgb="FF00B050"/>
  </sheetPr>
  <dimension ref="A1:Q41"/>
  <sheetViews>
    <sheetView zoomScaleNormal="100" workbookViewId="0">
      <selection activeCell="B5" sqref="B5:J5"/>
    </sheetView>
  </sheetViews>
  <sheetFormatPr defaultColWidth="13.7109375" defaultRowHeight="15.75" x14ac:dyDescent="0.25"/>
  <cols>
    <col min="1" max="1" width="1.7109375" style="70" customWidth="1"/>
    <col min="2" max="2" width="21.140625" style="70" customWidth="1"/>
    <col min="3" max="3" width="14" style="70" bestFit="1" customWidth="1"/>
    <col min="4" max="5" width="16.85546875" style="70" bestFit="1" customWidth="1"/>
    <col min="6" max="6" width="16" style="70" customWidth="1"/>
    <col min="7" max="7" width="9" style="70" bestFit="1" customWidth="1"/>
    <col min="8" max="8" width="16.85546875" style="70" bestFit="1" customWidth="1"/>
    <col min="9" max="9" width="15.7109375" style="70" bestFit="1" customWidth="1"/>
    <col min="10" max="10" width="20.5703125" style="70" bestFit="1" customWidth="1"/>
    <col min="11" max="11" width="16.85546875" style="70" bestFit="1" customWidth="1"/>
    <col min="12" max="12" width="20.5703125" style="70" bestFit="1" customWidth="1"/>
    <col min="13" max="13" width="16.85546875" style="70" bestFit="1" customWidth="1"/>
    <col min="14" max="14" width="21.140625" style="70" bestFit="1" customWidth="1"/>
    <col min="15" max="15" width="22.85546875" style="70" hidden="1" customWidth="1"/>
    <col min="16" max="16" width="26.28515625" style="70" customWidth="1"/>
    <col min="17" max="17" width="1.7109375" style="70" customWidth="1"/>
    <col min="18" max="16384" width="13.7109375" style="70"/>
  </cols>
  <sheetData>
    <row r="1" spans="1:17" ht="16.5" thickBot="1" x14ac:dyDescent="0.3"/>
    <row r="2" spans="1:17" ht="16.5" thickTop="1" x14ac:dyDescent="0.25">
      <c r="A2" s="253"/>
      <c r="B2" s="371"/>
      <c r="C2" s="372"/>
      <c r="D2" s="372"/>
      <c r="E2" s="251"/>
      <c r="F2" s="251"/>
      <c r="G2" s="251"/>
      <c r="H2" s="251"/>
      <c r="I2" s="251"/>
      <c r="J2" s="251"/>
      <c r="K2" s="251"/>
      <c r="L2" s="251"/>
      <c r="M2" s="251"/>
      <c r="N2" s="251"/>
      <c r="O2" s="251"/>
      <c r="P2" s="251"/>
      <c r="Q2" s="373"/>
    </row>
    <row r="3" spans="1:17" x14ac:dyDescent="0.25">
      <c r="A3" s="219"/>
      <c r="B3" s="374"/>
      <c r="C3" s="362"/>
      <c r="D3" s="375"/>
      <c r="E3" s="221"/>
      <c r="F3" s="221"/>
      <c r="G3" s="221"/>
      <c r="H3" s="221"/>
      <c r="I3" s="221"/>
      <c r="J3" s="221"/>
      <c r="K3" s="221"/>
      <c r="L3" s="221"/>
      <c r="M3" s="221"/>
      <c r="N3" s="221"/>
      <c r="O3" s="221"/>
      <c r="P3" s="221"/>
      <c r="Q3" s="327"/>
    </row>
    <row r="4" spans="1:17" ht="16.5" thickBot="1" x14ac:dyDescent="0.3">
      <c r="A4" s="219"/>
      <c r="B4" s="221"/>
      <c r="C4" s="221"/>
      <c r="D4" s="221"/>
      <c r="E4" s="221"/>
      <c r="F4" s="221"/>
      <c r="G4" s="221"/>
      <c r="H4" s="221"/>
      <c r="I4" s="221"/>
      <c r="J4" s="221"/>
      <c r="K4" s="221"/>
      <c r="L4" s="221"/>
      <c r="M4" s="221"/>
      <c r="N4" s="221"/>
      <c r="O4" s="221"/>
      <c r="P4" s="221"/>
      <c r="Q4" s="376">
        <v>1</v>
      </c>
    </row>
    <row r="5" spans="1:17" ht="20.25" thickTop="1" thickBot="1" x14ac:dyDescent="0.35">
      <c r="A5" s="219"/>
      <c r="B5" s="442" t="s">
        <v>804</v>
      </c>
      <c r="C5" s="442"/>
      <c r="D5" s="442"/>
      <c r="E5" s="442"/>
      <c r="F5" s="442"/>
      <c r="G5" s="442"/>
      <c r="H5" s="442"/>
      <c r="I5" s="442"/>
      <c r="J5" s="443"/>
      <c r="K5" s="377"/>
      <c r="L5" s="480"/>
      <c r="M5" s="480"/>
      <c r="N5" s="480"/>
      <c r="O5" s="480"/>
      <c r="P5" s="480"/>
      <c r="Q5" s="378"/>
    </row>
    <row r="6" spans="1:17" ht="18.95" customHeight="1" thickTop="1" x14ac:dyDescent="0.25">
      <c r="A6" s="219"/>
      <c r="B6" s="246"/>
      <c r="C6" s="247"/>
      <c r="D6" s="247"/>
      <c r="E6" s="247"/>
      <c r="F6" s="247"/>
      <c r="G6" s="247"/>
      <c r="H6" s="247"/>
      <c r="I6" s="247"/>
      <c r="J6" s="248"/>
      <c r="K6" s="365"/>
      <c r="L6" s="366"/>
      <c r="M6" s="366"/>
      <c r="N6" s="366"/>
      <c r="O6" s="366"/>
      <c r="P6" s="366"/>
      <c r="Q6" s="367"/>
    </row>
    <row r="7" spans="1:17" ht="18.95" customHeight="1" x14ac:dyDescent="0.25">
      <c r="A7" s="219"/>
      <c r="B7" s="429" t="str">
        <f>IF(Input!$D$8=0,"",Input!$D$8)</f>
        <v/>
      </c>
      <c r="C7" s="486"/>
      <c r="D7" s="486"/>
      <c r="E7" s="486"/>
      <c r="F7" s="486"/>
      <c r="G7" s="486"/>
      <c r="H7" s="486"/>
      <c r="I7" s="486"/>
      <c r="J7" s="487"/>
      <c r="K7" s="349"/>
      <c r="L7" s="368"/>
      <c r="M7" s="221"/>
      <c r="N7" s="369"/>
      <c r="O7" s="369"/>
      <c r="P7" s="221"/>
      <c r="Q7" s="370"/>
    </row>
    <row r="8" spans="1:17" ht="18.95" customHeight="1" thickBot="1" x14ac:dyDescent="0.3">
      <c r="A8" s="219"/>
      <c r="B8" s="249"/>
      <c r="C8" s="249"/>
      <c r="D8" s="249"/>
      <c r="E8" s="249"/>
      <c r="F8" s="249"/>
      <c r="G8" s="249"/>
      <c r="H8" s="249"/>
      <c r="I8" s="249"/>
      <c r="J8" s="250"/>
      <c r="K8" s="363"/>
      <c r="L8" s="364"/>
      <c r="M8" s="361"/>
      <c r="N8" s="364"/>
      <c r="O8" s="364"/>
      <c r="P8" s="221"/>
      <c r="Q8" s="327"/>
    </row>
    <row r="9" spans="1:17" ht="18.95" customHeight="1" thickTop="1" thickBot="1" x14ac:dyDescent="0.3">
      <c r="A9" s="219"/>
      <c r="B9" s="165" t="s">
        <v>27</v>
      </c>
      <c r="C9" s="431" t="str">
        <f>IFERROR(INDEX('Regional Data'!$B$4:$D$257,MATCH(Input!$D$9,'Regional Data'!$C$4:$C$257,0),1),"")</f>
        <v/>
      </c>
      <c r="D9" s="432"/>
      <c r="E9" s="432"/>
      <c r="F9" s="432"/>
      <c r="G9" s="432"/>
      <c r="H9" s="432"/>
      <c r="I9" s="169" t="s">
        <v>16</v>
      </c>
      <c r="J9" s="242" t="str">
        <f>IFERROR(IF(Input!$D$7=0,"",Input!$D$7),"")</f>
        <v/>
      </c>
      <c r="K9" s="363"/>
      <c r="L9" s="364"/>
      <c r="M9" s="361"/>
      <c r="N9" s="364"/>
      <c r="O9" s="364"/>
      <c r="P9" s="221"/>
      <c r="Q9" s="327"/>
    </row>
    <row r="10" spans="1:17" ht="18.95" customHeight="1" thickTop="1" thickBot="1" x14ac:dyDescent="0.3">
      <c r="A10" s="219"/>
      <c r="B10" s="240"/>
      <c r="C10" s="236"/>
      <c r="D10" s="245"/>
      <c r="E10" s="167" t="s">
        <v>41</v>
      </c>
      <c r="F10" s="242" t="str">
        <f>IF(Input!$D$10=0,"",Input!$D$10)</f>
        <v/>
      </c>
      <c r="G10" s="243"/>
      <c r="H10" s="244"/>
      <c r="I10" s="170" t="s">
        <v>42</v>
      </c>
      <c r="J10" s="242" t="str">
        <f>IF(Input!$D$11=0,"",Input!$D$11)</f>
        <v/>
      </c>
      <c r="K10" s="363"/>
      <c r="L10" s="364"/>
      <c r="M10" s="361"/>
      <c r="N10" s="364"/>
      <c r="O10" s="364"/>
      <c r="P10" s="221"/>
      <c r="Q10" s="327"/>
    </row>
    <row r="11" spans="1:17" ht="18.95" customHeight="1" thickTop="1" thickBot="1" x14ac:dyDescent="0.3">
      <c r="A11" s="219"/>
      <c r="B11" s="164" t="s">
        <v>40</v>
      </c>
      <c r="C11" s="240" t="str">
        <f>IF(AND(J14&gt;0,J14&lt;500000),"Small", IF(AND(J14&gt;500000,J14&lt;5000000),"Medium", IF(J14&gt;5000000,"Large","Unknown")))</f>
        <v>Unknown</v>
      </c>
      <c r="D11" s="223"/>
      <c r="E11" s="223"/>
      <c r="F11" s="223"/>
      <c r="G11" s="223"/>
      <c r="H11" s="223"/>
      <c r="I11" s="223"/>
      <c r="J11" s="238"/>
      <c r="K11" s="360"/>
      <c r="L11" s="361"/>
      <c r="M11" s="361"/>
      <c r="N11" s="362"/>
      <c r="O11" s="362"/>
      <c r="P11" s="221"/>
      <c r="Q11" s="327"/>
    </row>
    <row r="12" spans="1:17" ht="33.6" customHeight="1" thickTop="1" thickBot="1" x14ac:dyDescent="0.3">
      <c r="A12" s="219"/>
      <c r="B12" s="163" t="s">
        <v>792</v>
      </c>
      <c r="C12" s="239" t="str">
        <f>IF(AND($J$14&gt;0,$J$14&lt;100000),"0-99K",IF(AND($J$14&gt;99000,$J$14&lt;300000),"100 - 299K",IF(AND($J$14&gt;=300000,$J$14&lt;1000000),"300 - 999K",IF(AND($J$14&gt;=1000000,$J$14&lt;2500000),"1M - 2.49M",IF($J$14&gt;=2500000,"2.5M +","")))))</f>
        <v/>
      </c>
      <c r="D12" s="166" t="s">
        <v>13</v>
      </c>
      <c r="E12" s="223"/>
      <c r="F12" s="168" t="s">
        <v>14</v>
      </c>
      <c r="G12" s="223"/>
      <c r="H12" s="168" t="s">
        <v>15</v>
      </c>
      <c r="I12" s="223"/>
      <c r="J12" s="171" t="s">
        <v>39</v>
      </c>
      <c r="K12" s="349"/>
      <c r="L12" s="221"/>
      <c r="M12" s="221"/>
      <c r="N12" s="221"/>
      <c r="O12" s="221"/>
      <c r="P12" s="221"/>
      <c r="Q12" s="327"/>
    </row>
    <row r="13" spans="1:17" ht="18.95" customHeight="1" thickTop="1" thickBot="1" x14ac:dyDescent="0.3">
      <c r="A13" s="219"/>
      <c r="B13" s="236"/>
      <c r="C13" s="223"/>
      <c r="D13" s="237"/>
      <c r="E13" s="223"/>
      <c r="F13" s="223"/>
      <c r="G13" s="223"/>
      <c r="H13" s="223"/>
      <c r="I13" s="223"/>
      <c r="J13" s="238"/>
      <c r="K13" s="349"/>
      <c r="L13" s="221"/>
      <c r="M13" s="221"/>
      <c r="N13" s="221"/>
      <c r="O13" s="221"/>
      <c r="P13" s="221"/>
      <c r="Q13" s="327"/>
    </row>
    <row r="14" spans="1:17" ht="18.95" customHeight="1" thickTop="1" x14ac:dyDescent="0.25">
      <c r="A14" s="219"/>
      <c r="B14" s="434" t="s">
        <v>28</v>
      </c>
      <c r="C14" s="435"/>
      <c r="D14" s="232">
        <f>Input!$J$12</f>
        <v>0</v>
      </c>
      <c r="E14" s="233"/>
      <c r="F14" s="232">
        <f>Input!$N$12</f>
        <v>0</v>
      </c>
      <c r="G14" s="234"/>
      <c r="H14" s="232">
        <f>Input!$R$12</f>
        <v>0</v>
      </c>
      <c r="I14" s="230"/>
      <c r="J14" s="235">
        <f>SUM($D$14,$F$14,$H$14)</f>
        <v>0</v>
      </c>
      <c r="K14" s="349"/>
      <c r="L14" s="358"/>
      <c r="M14" s="221"/>
      <c r="N14" s="354"/>
      <c r="O14" s="354"/>
      <c r="P14" s="221"/>
      <c r="Q14" s="359"/>
    </row>
    <row r="15" spans="1:17" ht="18.95" customHeight="1" thickBot="1" x14ac:dyDescent="0.3">
      <c r="A15" s="219"/>
      <c r="B15" s="436" t="s">
        <v>55</v>
      </c>
      <c r="C15" s="437"/>
      <c r="D15" s="228"/>
      <c r="E15" s="229"/>
      <c r="F15" s="229"/>
      <c r="G15" s="229"/>
      <c r="H15" s="221"/>
      <c r="I15" s="230"/>
      <c r="J15" s="231" t="str">
        <f>H19</f>
        <v/>
      </c>
      <c r="K15" s="349"/>
      <c r="L15" s="355"/>
      <c r="M15" s="357"/>
      <c r="N15" s="354"/>
      <c r="O15" s="354"/>
      <c r="P15" s="221"/>
      <c r="Q15" s="327"/>
    </row>
    <row r="16" spans="1:17" ht="18.95" customHeight="1" thickTop="1" x14ac:dyDescent="0.25">
      <c r="A16" s="219"/>
      <c r="B16" s="223"/>
      <c r="C16" s="223"/>
      <c r="D16" s="221"/>
      <c r="E16" s="224"/>
      <c r="F16" s="221"/>
      <c r="G16" s="224"/>
      <c r="H16" s="221"/>
      <c r="I16" s="224"/>
      <c r="J16" s="225"/>
      <c r="K16" s="349"/>
      <c r="L16" s="352"/>
      <c r="M16" s="353"/>
      <c r="N16" s="354"/>
      <c r="O16" s="354"/>
      <c r="P16" s="221"/>
      <c r="Q16" s="327"/>
    </row>
    <row r="17" spans="1:17" ht="18.95" customHeight="1" thickBot="1" x14ac:dyDescent="0.3">
      <c r="A17" s="219"/>
      <c r="B17" s="223"/>
      <c r="C17" s="223"/>
      <c r="D17" s="226"/>
      <c r="E17" s="224"/>
      <c r="F17" s="224"/>
      <c r="G17" s="224"/>
      <c r="H17" s="224"/>
      <c r="I17" s="224"/>
      <c r="J17" s="227"/>
      <c r="K17" s="349"/>
      <c r="L17" s="355"/>
      <c r="M17" s="356"/>
      <c r="N17" s="354"/>
      <c r="O17" s="354"/>
      <c r="P17" s="221"/>
      <c r="Q17" s="327"/>
    </row>
    <row r="18" spans="1:17" ht="18.95" customHeight="1" thickTop="1" x14ac:dyDescent="0.25">
      <c r="A18" s="219"/>
      <c r="B18" s="438" t="s">
        <v>54</v>
      </c>
      <c r="C18" s="439"/>
      <c r="D18" s="220">
        <f>IFERROR(D14*15%,"")</f>
        <v>0</v>
      </c>
      <c r="E18" s="205"/>
      <c r="F18" s="220">
        <f>IFERROR(F14*15%,"")</f>
        <v>0</v>
      </c>
      <c r="G18" s="205"/>
      <c r="H18" s="221"/>
      <c r="I18" s="205"/>
      <c r="J18" s="222">
        <f>SUM(D18,F18)</f>
        <v>0</v>
      </c>
      <c r="K18" s="221"/>
      <c r="L18" s="221"/>
      <c r="M18" s="221"/>
      <c r="N18" s="221"/>
      <c r="O18" s="221"/>
      <c r="P18" s="221"/>
      <c r="Q18" s="327"/>
    </row>
    <row r="19" spans="1:17" ht="18.95" customHeight="1" thickBot="1" x14ac:dyDescent="0.3">
      <c r="A19" s="219"/>
      <c r="B19" s="475" t="s">
        <v>978</v>
      </c>
      <c r="C19" s="476"/>
      <c r="D19" s="205"/>
      <c r="E19" s="205"/>
      <c r="F19" s="205"/>
      <c r="G19" s="205"/>
      <c r="H19" s="206" t="str">
        <f>IFERROR(IF(AND($J$10&gt;0,$J$10&lt;51),($J$10*'State Data'!$T$25)*12,IF(AND($J$10&gt;50,$J$10&lt;201),((50*'State Data'!$T$25)+($J$10-50)*'State Data'!$T$26)*12,IF(AND($J$10&gt;200,$J$10&lt;1001),((50*'State Data'!$T$25)+(150*'State Data'!$T$26)+($J$10-200)*'State Data'!$T$27)*12,IF($J$10&gt;1000,((50*'State Data'!$T$25)+(150*'State Data'!$T$26)+(800*'State Data'!$T$27)+($J$10-1000)*'State Data'!$T$28)*12,"")))),"")</f>
        <v/>
      </c>
      <c r="I19" s="205"/>
      <c r="J19" s="207" t="str">
        <f>J15</f>
        <v/>
      </c>
      <c r="K19" s="221"/>
      <c r="L19" s="221"/>
      <c r="M19" s="221"/>
      <c r="N19" s="221"/>
      <c r="O19" s="221"/>
      <c r="P19" s="221"/>
      <c r="Q19" s="327"/>
    </row>
    <row r="20" spans="1:17" ht="18.95" customHeight="1" thickTop="1" x14ac:dyDescent="0.25">
      <c r="A20" s="219"/>
      <c r="B20" s="423" t="s">
        <v>39</v>
      </c>
      <c r="C20" s="424"/>
      <c r="D20" s="208"/>
      <c r="E20" s="208"/>
      <c r="F20" s="208"/>
      <c r="G20" s="208"/>
      <c r="H20" s="208"/>
      <c r="I20" s="209"/>
      <c r="J20" s="210">
        <f>IFERROR(SUM(D18,F18,J19),"")</f>
        <v>0</v>
      </c>
      <c r="K20" s="221"/>
      <c r="L20" s="221"/>
      <c r="M20" s="221"/>
      <c r="N20" s="221"/>
      <c r="O20" s="221"/>
      <c r="P20" s="221"/>
      <c r="Q20" s="327"/>
    </row>
    <row r="21" spans="1:17" ht="18.95" customHeight="1" x14ac:dyDescent="0.25">
      <c r="A21" s="219"/>
      <c r="B21" s="423"/>
      <c r="C21" s="424"/>
      <c r="D21" s="208"/>
      <c r="E21" s="208"/>
      <c r="F21" s="208"/>
      <c r="G21" s="208"/>
      <c r="H21" s="208"/>
      <c r="I21" s="209"/>
      <c r="J21" s="211"/>
      <c r="K21" s="221"/>
      <c r="L21" s="221"/>
      <c r="M21" s="221"/>
      <c r="N21" s="221"/>
      <c r="O21" s="221"/>
      <c r="P21" s="221"/>
      <c r="Q21" s="327"/>
    </row>
    <row r="22" spans="1:17" ht="18.95" customHeight="1" x14ac:dyDescent="0.25">
      <c r="A22" s="219"/>
      <c r="B22" s="425" t="s">
        <v>1009</v>
      </c>
      <c r="C22" s="426"/>
      <c r="D22" s="212">
        <f>SUM(C30:C35)</f>
        <v>0</v>
      </c>
      <c r="E22" s="205"/>
      <c r="F22" s="212">
        <f>SUM(D30:D35)</f>
        <v>0</v>
      </c>
      <c r="G22" s="205"/>
      <c r="H22" s="212">
        <f>SUM(E30:E35)</f>
        <v>0</v>
      </c>
      <c r="I22" s="205"/>
      <c r="J22" s="213">
        <f>SUM(D22,F22,H22)</f>
        <v>0</v>
      </c>
      <c r="K22" s="221"/>
      <c r="L22" s="221"/>
      <c r="M22" s="221"/>
      <c r="N22" s="221"/>
      <c r="O22" s="221"/>
      <c r="P22" s="221"/>
      <c r="Q22" s="327"/>
    </row>
    <row r="23" spans="1:17" ht="18.95" customHeight="1" x14ac:dyDescent="0.25">
      <c r="A23" s="219"/>
      <c r="B23" s="427" t="s">
        <v>815</v>
      </c>
      <c r="C23" s="428"/>
      <c r="D23" s="214" t="str">
        <f>IFERROR($D$22/$D$18,"")</f>
        <v/>
      </c>
      <c r="E23" s="205"/>
      <c r="F23" s="215" t="str">
        <f>IFERROR($F$22/$F$18,"")</f>
        <v/>
      </c>
      <c r="G23" s="205"/>
      <c r="H23" s="214" t="str">
        <f>IFERROR($H$22/H19,"")</f>
        <v/>
      </c>
      <c r="I23" s="205"/>
      <c r="J23" s="216" t="str">
        <f>IFERROR($J$22/$J$20,"")</f>
        <v/>
      </c>
      <c r="K23" s="221"/>
      <c r="L23" s="221"/>
      <c r="M23" s="221"/>
      <c r="N23" s="221"/>
      <c r="O23" s="221"/>
      <c r="P23" s="221"/>
      <c r="Q23" s="327"/>
    </row>
    <row r="24" spans="1:17" ht="18.95" customHeight="1" x14ac:dyDescent="0.25">
      <c r="A24" s="219"/>
      <c r="B24" s="464"/>
      <c r="C24" s="465"/>
      <c r="D24" s="217"/>
      <c r="E24" s="217"/>
      <c r="F24" s="217"/>
      <c r="G24" s="217"/>
      <c r="H24" s="217"/>
      <c r="I24" s="217"/>
      <c r="J24" s="218"/>
      <c r="K24" s="349"/>
      <c r="L24" s="221"/>
      <c r="M24" s="221"/>
      <c r="N24" s="221"/>
      <c r="O24" s="221"/>
      <c r="P24" s="221"/>
      <c r="Q24" s="327"/>
    </row>
    <row r="25" spans="1:17" ht="18.95" customHeight="1" thickBot="1" x14ac:dyDescent="0.3">
      <c r="A25" s="219"/>
      <c r="B25" s="491"/>
      <c r="C25" s="492"/>
      <c r="D25" s="220"/>
      <c r="E25" s="205"/>
      <c r="F25" s="220"/>
      <c r="G25" s="205"/>
      <c r="H25" s="220"/>
      <c r="I25" s="205"/>
      <c r="J25" s="350"/>
      <c r="K25" s="351"/>
      <c r="L25" s="325"/>
      <c r="M25" s="325"/>
      <c r="N25" s="325"/>
      <c r="O25" s="325"/>
      <c r="P25" s="325"/>
      <c r="Q25" s="326"/>
    </row>
    <row r="26" spans="1:17" ht="20.25" thickTop="1" thickBot="1" x14ac:dyDescent="0.3">
      <c r="A26" s="219"/>
      <c r="B26" s="488" t="s">
        <v>29</v>
      </c>
      <c r="C26" s="489"/>
      <c r="D26" s="489"/>
      <c r="E26" s="489"/>
      <c r="F26" s="489"/>
      <c r="G26" s="489"/>
      <c r="H26" s="489"/>
      <c r="I26" s="489"/>
      <c r="J26" s="489"/>
      <c r="K26" s="489"/>
      <c r="L26" s="489"/>
      <c r="M26" s="489"/>
      <c r="N26" s="489"/>
      <c r="O26" s="489"/>
      <c r="P26" s="489"/>
      <c r="Q26" s="490"/>
    </row>
    <row r="27" spans="1:17" ht="20.25" thickTop="1" thickBot="1" x14ac:dyDescent="0.3">
      <c r="A27" s="495"/>
      <c r="B27" s="348"/>
      <c r="C27" s="348"/>
      <c r="D27" s="348"/>
      <c r="E27" s="348"/>
      <c r="F27" s="348"/>
      <c r="G27" s="348"/>
      <c r="H27" s="348"/>
      <c r="I27" s="348"/>
      <c r="J27" s="348"/>
      <c r="K27" s="221"/>
      <c r="L27" s="221"/>
      <c r="M27" s="221"/>
      <c r="N27" s="221"/>
      <c r="O27" s="221"/>
      <c r="P27" s="221"/>
      <c r="Q27" s="327"/>
    </row>
    <row r="28" spans="1:17" ht="48.75" thickTop="1" thickBot="1" x14ac:dyDescent="0.3">
      <c r="A28" s="495"/>
      <c r="B28" s="267"/>
      <c r="C28" s="481" t="s">
        <v>1011</v>
      </c>
      <c r="D28" s="482"/>
      <c r="E28" s="483"/>
      <c r="F28" s="484" t="s">
        <v>980</v>
      </c>
      <c r="G28" s="485"/>
      <c r="H28" s="485"/>
      <c r="I28" s="379" t="s">
        <v>1013</v>
      </c>
      <c r="J28" s="379" t="s">
        <v>1014</v>
      </c>
      <c r="K28" s="379" t="s">
        <v>1010</v>
      </c>
      <c r="L28" s="379" t="s">
        <v>803</v>
      </c>
      <c r="M28" s="161" t="s">
        <v>1008</v>
      </c>
      <c r="N28" s="162" t="s">
        <v>1012</v>
      </c>
      <c r="O28" s="347"/>
      <c r="P28" s="266" t="s">
        <v>1007</v>
      </c>
      <c r="Q28" s="327"/>
    </row>
    <row r="29" spans="1:17" ht="50.25" customHeight="1" thickTop="1" thickBot="1" x14ac:dyDescent="0.3">
      <c r="A29" s="495"/>
      <c r="B29" s="410" t="s">
        <v>1031</v>
      </c>
      <c r="C29" s="345" t="s">
        <v>13</v>
      </c>
      <c r="D29" s="345" t="s">
        <v>14</v>
      </c>
      <c r="E29" s="346" t="s">
        <v>15</v>
      </c>
      <c r="F29" s="345" t="s">
        <v>59</v>
      </c>
      <c r="G29" s="345" t="s">
        <v>60</v>
      </c>
      <c r="H29" s="345" t="s">
        <v>61</v>
      </c>
      <c r="I29" s="407" t="s">
        <v>1013</v>
      </c>
      <c r="J29" s="408" t="s">
        <v>1014</v>
      </c>
      <c r="K29" s="407" t="s">
        <v>1010</v>
      </c>
      <c r="L29" s="408" t="s">
        <v>803</v>
      </c>
      <c r="M29" s="409" t="s">
        <v>1032</v>
      </c>
      <c r="N29" s="409" t="s">
        <v>1012</v>
      </c>
      <c r="O29" s="420" t="s">
        <v>816</v>
      </c>
      <c r="P29" s="265" t="s">
        <v>813</v>
      </c>
      <c r="Q29" s="327"/>
    </row>
    <row r="30" spans="1:17" ht="16.5" customHeight="1" thickTop="1" x14ac:dyDescent="0.25">
      <c r="A30" s="219"/>
      <c r="B30" s="172" t="s">
        <v>814</v>
      </c>
      <c r="C30" s="232">
        <f>SUMIF(InputB,Dual_Staff_table[[#This Row],[Role]],Input!$J$15:$J$40)</f>
        <v>0</v>
      </c>
      <c r="D30" s="232">
        <f>SUMIF(InputB,Dual_Staff_table[[#This Row],[Role]],Input!$N$15:$N$40)</f>
        <v>0</v>
      </c>
      <c r="E30" s="232">
        <f>SUMIF(InputB,Dual_Staff_table[[#This Row],[Role]],Input!$R$15:$R$40)</f>
        <v>0</v>
      </c>
      <c r="F30" s="328">
        <f>COUNTIFS(InputB,Dual_Staff_table[[#This Row],[Role]],Input!$J$15:$J$40,"&gt;0")</f>
        <v>0</v>
      </c>
      <c r="G30" s="328">
        <f>COUNTIFS(InputB,Dual_Staff_table[[#This Row],[Role]],Input!$N$15:$N$40,"&gt;0")</f>
        <v>0</v>
      </c>
      <c r="H30" s="329">
        <f>COUNTIFS(InputB,Dual_Staff_table[[#This Row],[Role]],Input!$R$15:$R$40,"&gt;0")</f>
        <v>0</v>
      </c>
      <c r="I30" s="330">
        <f>SUM(Dual_Staff_table[[#This Row],[CCC]:[ADC]])</f>
        <v>0</v>
      </c>
      <c r="J30" s="331" t="str">
        <f>IFERROR(Dual_Staff_table[[#This Row],[Total Salary
CCC &amp; ADC]]/$J$18,"")</f>
        <v/>
      </c>
      <c r="K30" s="330">
        <f>Dual_Staff_table[[#This Row],[DCH]]</f>
        <v>0</v>
      </c>
      <c r="L30" s="331" t="str">
        <f>IFERROR(Dual_Staff_table[[#This Row],[Total Salary
DCH]]/$J$19,"")</f>
        <v/>
      </c>
      <c r="M30" s="256">
        <f>SUM(Dual_Staff_table[[#This Row],[CCC]:[DCH]])</f>
        <v>0</v>
      </c>
      <c r="N30" s="257" t="str">
        <f>IFERROR(Dual_Staff_table[[#This Row],[Total Salaries
(All Programs)]]/$J$20,"")</f>
        <v/>
      </c>
      <c r="O30" s="332" t="str">
        <f>IFERROR(
   IF( $C$9="Texas", INDEX(Texas[],MATCH(B30,Texas[Category],0),6),
   IF( $C$9="Dallas-Fort Worth-Arlington MSA", INDEX(Dallas_Ft_Worth_Arlington[],MATCH(B30,Dallas_Ft_Worth_Arlington[Category],0),6),
   IF( $C$9="Houston-Pasasdena-The Woodlands MSA", INDEX(Houston_Pasadena_Woodlands[],MATCH(B30,Houston_Pasadena_Woodlands[Category],0),6),
   IF( $C$9="Midland MSA", INDEX(#REF!,MATCH(B30,#REF!,0),6),
   IF( $C$9="San Antonio-New Braunfels MSA",INDEX(San_Antonio[],MATCH(B30,San_Antonio[Category],0),6),
   ""
   ))))),
"")</f>
        <v/>
      </c>
      <c r="P30" s="493" t="str">
        <f>IFERROR(IF(J20&gt;0,IF(AND(SUM(M30:M35)&lt;=J20,SUM(Dual_Staff_table[[#Totals],[CCC]:[ADC]])&lt;=SUM(D14,F14)*0.15),"Yes","No"),""),"")</f>
        <v/>
      </c>
      <c r="Q30" s="327"/>
    </row>
    <row r="31" spans="1:17" ht="15.75" customHeight="1" x14ac:dyDescent="0.25">
      <c r="A31" s="219"/>
      <c r="B31" s="172" t="s">
        <v>20</v>
      </c>
      <c r="C31" s="232">
        <f>SUMIF(InputB,Dual_Staff_table[[#This Row],[Role]],Input!$J$15:$J$40)</f>
        <v>0</v>
      </c>
      <c r="D31" s="232">
        <f>SUMIF(InputB,Dual_Staff_table[[#This Row],[Role]],Input!$N$15:$N$40)</f>
        <v>0</v>
      </c>
      <c r="E31" s="232">
        <f>SUMIF(InputB,Dual_Staff_table[[#This Row],[Role]],Input!$R$15:$R$40)</f>
        <v>0</v>
      </c>
      <c r="F31" s="333">
        <f>COUNTIFS(InputB,Dual_Staff_table[[#This Row],[Role]],Input!$J$15:$J$40,"&gt;0")</f>
        <v>0</v>
      </c>
      <c r="G31" s="333">
        <f>COUNTIFS(InputB,Dual_Staff_table[[#This Row],[Role]],Input!$N$15:$N$40,"&gt;0")</f>
        <v>0</v>
      </c>
      <c r="H31" s="334">
        <f>COUNTIFS(InputB,Dual_Staff_table[[#This Row],[Role]],Input!$R$15:$R$40,"&gt;0")</f>
        <v>0</v>
      </c>
      <c r="I31" s="330">
        <f>SUM(Dual_Staff_table[[#This Row],[CCC]:[ADC]])</f>
        <v>0</v>
      </c>
      <c r="J31" s="331" t="str">
        <f>IFERROR(Dual_Staff_table[[#This Row],[Total Salary
CCC &amp; ADC]]/$J$18,"")</f>
        <v/>
      </c>
      <c r="K31" s="330">
        <f>Dual_Staff_table[[#This Row],[DCH]]</f>
        <v>0</v>
      </c>
      <c r="L31" s="331" t="str">
        <f>IFERROR(Dual_Staff_table[[#This Row],[Total Salary
DCH]]/$J$19,"")</f>
        <v/>
      </c>
      <c r="M31" s="258">
        <f>SUM(Dual_Staff_table[[#This Row],[CCC]:[DCH]])</f>
        <v>0</v>
      </c>
      <c r="N31" s="259" t="str">
        <f>IFERROR(Dual_Staff_table[[#This Row],[Total Salaries
(All Programs)]]/$J$20,"")</f>
        <v/>
      </c>
      <c r="O31" s="335" t="str">
        <f>IFERROR(
   IF( $C$9="Texas", INDEX(Texas[],MATCH(B31,Texas[Category],0),6),
   IF( $C$9="Dallas-Fort Worth-Arlington MSA", INDEX(Dallas_Ft_Worth_Arlington[],MATCH(B31,Dallas_Ft_Worth_Arlington[Category],0),6),
   IF( $C$9="Houston-Pasasdena-The Woodlands MSA", INDEX(Houston_Pasadena_Woodlands[],MATCH(B31,Houston_Pasadena_Woodlands[Category],0),6),
   IF( $C$9="Midland MSA", INDEX(#REF!,MATCH(B31,#REF!,0),6),
   IF( $C$9="San Antonio-New Braunfels MSA",INDEX(San_Antonio[],MATCH(B31,San_Antonio[Category],0),6),
   ""
   ))))),
"")</f>
        <v/>
      </c>
      <c r="P31" s="494"/>
      <c r="Q31" s="327"/>
    </row>
    <row r="32" spans="1:17" ht="15.75" customHeight="1" x14ac:dyDescent="0.25">
      <c r="A32" s="219"/>
      <c r="B32" s="172" t="s">
        <v>21</v>
      </c>
      <c r="C32" s="232">
        <f>SUMIF(InputB,Dual_Staff_table[[#This Row],[Role]],Input!$J$15:$J$40)</f>
        <v>0</v>
      </c>
      <c r="D32" s="232">
        <f>SUMIF(InputB,Dual_Staff_table[[#This Row],[Role]],Input!$N$15:$N$40)</f>
        <v>0</v>
      </c>
      <c r="E32" s="232">
        <f>SUMIF(InputB,Dual_Staff_table[[#This Row],[Role]],Input!$R$15:$R$40)</f>
        <v>0</v>
      </c>
      <c r="F32" s="333">
        <f>COUNTIFS(InputB,Dual_Staff_table[[#This Row],[Role]],Input!$J$15:$J$40,"&gt;0")</f>
        <v>0</v>
      </c>
      <c r="G32" s="333">
        <f>COUNTIFS(InputB,Dual_Staff_table[[#This Row],[Role]],Input!$N$15:$N$40,"&gt;0")</f>
        <v>0</v>
      </c>
      <c r="H32" s="334">
        <f>COUNTIFS(InputB,Dual_Staff_table[[#This Row],[Role]],Input!$R$15:$R$40,"&gt;0")</f>
        <v>0</v>
      </c>
      <c r="I32" s="330">
        <f>SUM(Dual_Staff_table[[#This Row],[CCC]:[ADC]])</f>
        <v>0</v>
      </c>
      <c r="J32" s="331" t="str">
        <f>IFERROR(Dual_Staff_table[[#This Row],[Total Salary
CCC &amp; ADC]]/$J$18,"")</f>
        <v/>
      </c>
      <c r="K32" s="330">
        <f>Dual_Staff_table[[#This Row],[DCH]]</f>
        <v>0</v>
      </c>
      <c r="L32" s="331" t="str">
        <f>IFERROR(Dual_Staff_table[[#This Row],[Total Salary
DCH]]/$J$19,"")</f>
        <v/>
      </c>
      <c r="M32" s="258">
        <f>SUM(Dual_Staff_table[[#This Row],[CCC]:[DCH]])</f>
        <v>0</v>
      </c>
      <c r="N32" s="259" t="str">
        <f>IFERROR(Dual_Staff_table[[#This Row],[Total Salaries
(All Programs)]]/$J$20,"")</f>
        <v/>
      </c>
      <c r="O32" s="332" t="str">
        <f>IFERROR(
   IF( $C$9="Texas", INDEX(Texas[],MATCH(B32,Texas[Category],0),6),
   IF( $C$9="Dallas-Fort Worth-Arlington MSA", INDEX(Dallas_Ft_Worth_Arlington[],MATCH(B32,Dallas_Ft_Worth_Arlington[Category],0),6),
   IF( $C$9="Houston-Pasasdena-The Woodlands MSA", INDEX(Houston_Pasadena_Woodlands[],MATCH(B32,Houston_Pasadena_Woodlands[Category],0),6),
   IF( $C$9="Midland MSA", INDEX(#REF!,MATCH(B32,#REF!,0),6),
   IF( $C$9="San Antonio-New Braunfels MSA",INDEX(San_Antonio[],MATCH(B32,San_Antonio[Category],0),6),
   ""
   ))))),
"")</f>
        <v/>
      </c>
      <c r="P32" s="494"/>
      <c r="Q32" s="327"/>
    </row>
    <row r="33" spans="1:17" ht="15.75" customHeight="1" x14ac:dyDescent="0.25">
      <c r="A33" s="219"/>
      <c r="B33" s="172" t="s">
        <v>22</v>
      </c>
      <c r="C33" s="232">
        <f>SUMIF(InputB,Dual_Staff_table[[#This Row],[Role]],Input!$J$15:$J$40)</f>
        <v>0</v>
      </c>
      <c r="D33" s="232">
        <f>SUMIF(InputB,Dual_Staff_table[[#This Row],[Role]],Input!$N$15:$N$40)</f>
        <v>0</v>
      </c>
      <c r="E33" s="232">
        <f>SUMIF(InputB,Dual_Staff_table[[#This Row],[Role]],Input!$R$15:$R$40)</f>
        <v>0</v>
      </c>
      <c r="F33" s="333">
        <f>COUNTIFS(InputB,Dual_Staff_table[[#This Row],[Role]],Input!$J$15:$J$40,"&gt;0")</f>
        <v>0</v>
      </c>
      <c r="G33" s="333">
        <f>COUNTIFS(InputB,Dual_Staff_table[[#This Row],[Role]],Input!$N$15:$N$40,"&gt;0")</f>
        <v>0</v>
      </c>
      <c r="H33" s="334">
        <f>COUNTIFS(InputB,Dual_Staff_table[[#This Row],[Role]],Input!$R$15:$R$40,"&gt;0")</f>
        <v>0</v>
      </c>
      <c r="I33" s="330">
        <f>SUM(Dual_Staff_table[[#This Row],[CCC]:[ADC]])</f>
        <v>0</v>
      </c>
      <c r="J33" s="331" t="str">
        <f>IFERROR(Dual_Staff_table[[#This Row],[Total Salary
CCC &amp; ADC]]/$J$18,"")</f>
        <v/>
      </c>
      <c r="K33" s="330">
        <f>Dual_Staff_table[[#This Row],[DCH]]</f>
        <v>0</v>
      </c>
      <c r="L33" s="331" t="str">
        <f>IFERROR(Dual_Staff_table[[#This Row],[Total Salary
DCH]]/$J$19,"")</f>
        <v/>
      </c>
      <c r="M33" s="258">
        <f>SUM(Dual_Staff_table[[#This Row],[CCC]:[DCH]])</f>
        <v>0</v>
      </c>
      <c r="N33" s="259" t="str">
        <f>IFERROR(Dual_Staff_table[[#This Row],[Total Salaries
(All Programs)]]/$J$20,"")</f>
        <v/>
      </c>
      <c r="O33" s="332" t="str">
        <f>IFERROR(
   IF( $C$9="Texas", INDEX(Texas[],MATCH(B33,Texas[Category],0),6),
   IF( $C$9="Dallas-Fort Worth-Arlington MSA", INDEX(Dallas_Ft_Worth_Arlington[],MATCH(B33,Dallas_Ft_Worth_Arlington[Category],0),6),
   IF( $C$9="Houston-Pasasdena-The Woodlands MSA", INDEX(Houston_Pasadena_Woodlands[],MATCH(B33,Houston_Pasadena_Woodlands[Category],0),6),
   IF( $C$9="Midland MSA", INDEX(#REF!,MATCH(B33,#REF!,0),6),
   IF( $C$9="San Antonio-New Braunfels MSA",INDEX(San_Antonio[],MATCH(B33,San_Antonio[Category],0),6),
   ""
   ))))),
"")</f>
        <v/>
      </c>
      <c r="P33" s="494"/>
      <c r="Q33" s="327"/>
    </row>
    <row r="34" spans="1:17" ht="15.75" customHeight="1" x14ac:dyDescent="0.25">
      <c r="A34" s="219"/>
      <c r="B34" s="172" t="s">
        <v>24</v>
      </c>
      <c r="C34" s="232">
        <f>SUMIF(InputB,Dual_Staff_table[[#This Row],[Role]],Input!$J$15:$J$40)</f>
        <v>0</v>
      </c>
      <c r="D34" s="232">
        <f>SUMIF(InputB,Dual_Staff_table[[#This Row],[Role]],Input!$N$15:$N$40)</f>
        <v>0</v>
      </c>
      <c r="E34" s="232">
        <f>SUMIF(InputB,Dual_Staff_table[[#This Row],[Role]],Input!$R$15:$R$40)</f>
        <v>0</v>
      </c>
      <c r="F34" s="333">
        <f>COUNTIFS(InputB,Dual_Staff_table[[#This Row],[Role]],Input!$J$15:$J$40,"&gt;0")</f>
        <v>0</v>
      </c>
      <c r="G34" s="333">
        <f>COUNTIFS(InputB,Dual_Staff_table[[#This Row],[Role]],Input!$N$15:$N$40,"&gt;0")</f>
        <v>0</v>
      </c>
      <c r="H34" s="334">
        <f>COUNTIFS(InputB,Dual_Staff_table[[#This Row],[Role]],Input!$R$15:$R$40,"&gt;0")</f>
        <v>0</v>
      </c>
      <c r="I34" s="330">
        <f>SUM(Dual_Staff_table[[#This Row],[CCC]:[ADC]])</f>
        <v>0</v>
      </c>
      <c r="J34" s="331" t="str">
        <f>IFERROR(Dual_Staff_table[[#This Row],[Total Salary
CCC &amp; ADC]]/$J$18,"")</f>
        <v/>
      </c>
      <c r="K34" s="330">
        <f>Dual_Staff_table[[#This Row],[DCH]]</f>
        <v>0</v>
      </c>
      <c r="L34" s="331" t="str">
        <f>IFERROR(Dual_Staff_table[[#This Row],[Total Salary
DCH]]/$J$19,"")</f>
        <v/>
      </c>
      <c r="M34" s="258">
        <f>SUM(Dual_Staff_table[[#This Row],[CCC]:[DCH]])</f>
        <v>0</v>
      </c>
      <c r="N34" s="259" t="str">
        <f>IFERROR(Dual_Staff_table[[#This Row],[Total Salaries
(All Programs)]]/$J$20,"")</f>
        <v/>
      </c>
      <c r="O34" s="332" t="str">
        <f>IFERROR(
   IF( $C$9="Texas", INDEX(Texas[],MATCH(B34,Texas[Category],0),6),
   IF( $C$9="Dallas-Fort Worth-Arlington MSA", INDEX(Dallas_Ft_Worth_Arlington[],MATCH(B34,Dallas_Ft_Worth_Arlington[Category],0),6),
   IF( $C$9="Houston-Pasasdena-The Woodlands MSA", INDEX(Houston_Pasadena_Woodlands[],MATCH(B34,Houston_Pasadena_Woodlands[Category],0),6),
   IF( $C$9="Midland MSA", INDEX(#REF!,MATCH(B34,#REF!,0),6),
   IF( $C$9="San Antonio-New Braunfels MSA",INDEX(San_Antonio[],MATCH(B34,San_Antonio[Category],0),6),
   ""
   ))))),
"")</f>
        <v/>
      </c>
      <c r="P34" s="494"/>
      <c r="Q34" s="327"/>
    </row>
    <row r="35" spans="1:17" ht="16.5" customHeight="1" thickBot="1" x14ac:dyDescent="0.3">
      <c r="A35" s="219"/>
      <c r="B35" s="172" t="s">
        <v>23</v>
      </c>
      <c r="C35" s="336">
        <f>SUMIF(InputB,Dual_Staff_table[[#This Row],[Role]],Input!$J$15:$J$40)</f>
        <v>0</v>
      </c>
      <c r="D35" s="336">
        <f>SUMIF(InputB,Dual_Staff_table[[#This Row],[Role]],Input!$N$15:$N$40)</f>
        <v>0</v>
      </c>
      <c r="E35" s="336">
        <f>SUMIF(InputB,Dual_Staff_table[[#This Row],[Role]],Input!$R$15:$R$40)</f>
        <v>0</v>
      </c>
      <c r="F35" s="337">
        <f>COUNTIFS(InputB,Dual_Staff_table[[#This Row],[Role]],Input!$J$15:$J$40,"&gt;0")</f>
        <v>0</v>
      </c>
      <c r="G35" s="337">
        <f>COUNTIFS(InputB,Dual_Staff_table[[#This Row],[Role]],Input!$N$15:$N$40,"&gt;0")</f>
        <v>0</v>
      </c>
      <c r="H35" s="338">
        <f>COUNTIFS(InputB,Dual_Staff_table[[#This Row],[Role]],Input!$R$15:$R$40,"&gt;0")</f>
        <v>0</v>
      </c>
      <c r="I35" s="330">
        <f>SUM(Dual_Staff_table[[#This Row],[CCC]:[ADC]])</f>
        <v>0</v>
      </c>
      <c r="J35" s="331" t="str">
        <f>IFERROR(Dual_Staff_table[[#This Row],[Total Salary
CCC &amp; ADC]]/$J$18,"")</f>
        <v/>
      </c>
      <c r="K35" s="330">
        <f>Dual_Staff_table[[#This Row],[DCH]]</f>
        <v>0</v>
      </c>
      <c r="L35" s="331" t="str">
        <f>IFERROR(Dual_Staff_table[[#This Row],[Total Salary
DCH]]/$J$19,"")</f>
        <v/>
      </c>
      <c r="M35" s="260">
        <f>SUM(Dual_Staff_table[[#This Row],[CCC]:[DCH]])</f>
        <v>0</v>
      </c>
      <c r="N35" s="261" t="str">
        <f>IFERROR(Dual_Staff_table[[#This Row],[Total Salaries
(All Programs)]]/$J$20,"")</f>
        <v/>
      </c>
      <c r="O35" s="332" t="str">
        <f>IFERROR(
   IF( $C$9="Texas", INDEX(Texas[],MATCH(B35,Texas[Category],0),6),
   IF( $C$9="Dallas-Fort Worth-Arlington MSA", INDEX(Dallas_Ft_Worth_Arlington[],MATCH(B35,Dallas_Ft_Worth_Arlington[Category],0),6),
   IF( $C$9="Houston-Pasasdena-The Woodlands MSA", INDEX(Houston_Pasadena_Woodlands[],MATCH(B35,Houston_Pasadena_Woodlands[Category],0),6),
   IF( $C$9="Midland MSA", INDEX(#REF!,MATCH(B35,#REF!,0),6),
   IF( $C$9="San Antonio-New Braunfels MSA",INDEX(San_Antonio[],MATCH(B35,San_Antonio[Category],0),6),
   ""
   ))))),
"")</f>
        <v/>
      </c>
      <c r="P35" s="494"/>
      <c r="Q35" s="327"/>
    </row>
    <row r="36" spans="1:17" ht="15.95" customHeight="1" thickTop="1" x14ac:dyDescent="0.25">
      <c r="A36" s="219"/>
      <c r="B36" s="173" t="s">
        <v>39</v>
      </c>
      <c r="C36" s="339">
        <f>SUBTOTAL(109,Dual_Staff_table[CCC])</f>
        <v>0</v>
      </c>
      <c r="D36" s="339">
        <f>SUBTOTAL(109,Dual_Staff_table[ADC])</f>
        <v>0</v>
      </c>
      <c r="E36" s="339">
        <f>SUBTOTAL(109,Dual_Staff_table[DCH])</f>
        <v>0</v>
      </c>
      <c r="F36" s="340">
        <f>SUBTOTAL(109,Dual_Staff_table[CCC Staff])</f>
        <v>0</v>
      </c>
      <c r="G36" s="341">
        <f>SUBTOTAL(109,Dual_Staff_table[ADC Staff])</f>
        <v>0</v>
      </c>
      <c r="H36" s="341">
        <f>SUBTOTAL(109,Dual_Staff_table[DCH Staff])</f>
        <v>0</v>
      </c>
      <c r="I36" s="342">
        <f>SUBTOTAL(109,Dual_Staff_table[Total Salary
CCC &amp; ADC])</f>
        <v>0</v>
      </c>
      <c r="J36" s="343">
        <f>SUBTOTAL(109,Dual_Staff_table[% of Administrative Allocation
CCC &amp; ADC])</f>
        <v>0</v>
      </c>
      <c r="K36" s="342">
        <f>SUBTOTAL(109,Dual_Staff_table[Total Salary
DCH])</f>
        <v>0</v>
      </c>
      <c r="L36" s="343">
        <f>SUBTOTAL(109,Dual_Staff_table[% of Administrative Allocation
DCH])</f>
        <v>0</v>
      </c>
      <c r="M36" s="262">
        <f>SUBTOTAL(109,Dual_Staff_table[Total Salaries
(All Programs)])</f>
        <v>0</v>
      </c>
      <c r="N36" s="263">
        <f>SUBTOTAL(109,Dual_Staff_table[% of  Administrative Allocation 
])</f>
        <v>0</v>
      </c>
      <c r="O36" s="344"/>
      <c r="P36" s="494"/>
      <c r="Q36" s="327"/>
    </row>
    <row r="37" spans="1:17" ht="12" customHeight="1" thickBot="1" x14ac:dyDescent="0.3">
      <c r="A37" s="324"/>
      <c r="B37" s="325"/>
      <c r="C37" s="325"/>
      <c r="D37" s="325"/>
      <c r="E37" s="325"/>
      <c r="F37" s="325"/>
      <c r="G37" s="325"/>
      <c r="H37" s="325"/>
      <c r="I37" s="325"/>
      <c r="J37" s="325"/>
      <c r="K37" s="325"/>
      <c r="L37" s="325"/>
      <c r="M37" s="325"/>
      <c r="N37" s="325"/>
      <c r="O37" s="325"/>
      <c r="P37" s="325"/>
      <c r="Q37" s="326"/>
    </row>
    <row r="38" spans="1:17" ht="16.5" thickTop="1" x14ac:dyDescent="0.25">
      <c r="C38" s="71"/>
    </row>
    <row r="40" spans="1:17" x14ac:dyDescent="0.25">
      <c r="D40" s="72"/>
    </row>
    <row r="41" spans="1:17" x14ac:dyDescent="0.25">
      <c r="D41" s="72"/>
    </row>
  </sheetData>
  <sheetProtection algorithmName="SHA-512" hashValue="Nq9t+Vy4AsX0uAsxL8nOiB0pCb8A3wewSmSI5gmbkdZU9EozJu+V4UHKsK+G31R5M0dUI6eXBVaI0UFSld5ZjA==" saltValue="Y3RJrWjfOLaxemzoYI3gug==" spinCount="100000" sheet="1" objects="1" scenarios="1"/>
  <mergeCells count="19">
    <mergeCell ref="B25:C25"/>
    <mergeCell ref="P30:P36"/>
    <mergeCell ref="A27:A29"/>
    <mergeCell ref="L5:P5"/>
    <mergeCell ref="C28:E28"/>
    <mergeCell ref="F28:H28"/>
    <mergeCell ref="B5:J5"/>
    <mergeCell ref="B20:C20"/>
    <mergeCell ref="B7:J7"/>
    <mergeCell ref="B18:C18"/>
    <mergeCell ref="B15:C15"/>
    <mergeCell ref="B14:C14"/>
    <mergeCell ref="B22:C22"/>
    <mergeCell ref="B23:C23"/>
    <mergeCell ref="B26:Q26"/>
    <mergeCell ref="C9:H9"/>
    <mergeCell ref="B19:C19"/>
    <mergeCell ref="B21:C21"/>
    <mergeCell ref="B24:C24"/>
  </mergeCells>
  <phoneticPr fontId="102" type="noConversion"/>
  <conditionalFormatting sqref="D23">
    <cfRule type="iconSet" priority="4">
      <iconSet iconSet="3Symbols" reverse="1">
        <cfvo type="percent" val="0"/>
        <cfvo type="formula" val="0.6667"/>
        <cfvo type="formula" val="0.95"/>
      </iconSet>
    </cfRule>
  </conditionalFormatting>
  <conditionalFormatting sqref="F12 H12 G16 I16 F17:I17 G18:G19 I18:I19 H19 G25 I25">
    <cfRule type="cellIs" dxfId="8" priority="40" operator="equal">
      <formula>"Yes"</formula>
    </cfRule>
    <cfRule type="cellIs" dxfId="7" priority="42" operator="equal">
      <formula>"No"</formula>
    </cfRule>
  </conditionalFormatting>
  <conditionalFormatting sqref="F23">
    <cfRule type="iconSet" priority="3">
      <iconSet iconSet="3Symbols" reverse="1">
        <cfvo type="percent" val="0"/>
        <cfvo type="formula" val="0.6667"/>
        <cfvo type="formula" val="0.95"/>
      </iconSet>
    </cfRule>
  </conditionalFormatting>
  <conditionalFormatting sqref="G22:G23 I22:I23">
    <cfRule type="cellIs" dxfId="6" priority="14" operator="equal">
      <formula>"Yes"</formula>
    </cfRule>
    <cfRule type="cellIs" dxfId="5" priority="15" operator="equal">
      <formula>"No"</formula>
    </cfRule>
  </conditionalFormatting>
  <conditionalFormatting sqref="H23">
    <cfRule type="iconSet" priority="12">
      <iconSet iconSet="3Symbols" reverse="1">
        <cfvo type="percent" val="0"/>
        <cfvo type="formula" val="0.6667"/>
        <cfvo type="formula" val="0.95"/>
      </iconSet>
    </cfRule>
  </conditionalFormatting>
  <conditionalFormatting sqref="J23">
    <cfRule type="iconSet" priority="7">
      <iconSet iconSet="3Symbols" reverse="1">
        <cfvo type="percent" val="0"/>
        <cfvo type="formula" val="0.6667"/>
        <cfvo type="formula" val="0.95"/>
      </iconSet>
    </cfRule>
    <cfRule type="cellIs" dxfId="4" priority="8" operator="greaterThan">
      <formula>0.95</formula>
    </cfRule>
  </conditionalFormatting>
  <conditionalFormatting sqref="O30:O35">
    <cfRule type="containsText" dxfId="3" priority="1" operator="containsText" text="Yes">
      <formula>NOT(ISERROR(SEARCH("Yes",O30)))</formula>
    </cfRule>
    <cfRule type="containsText" dxfId="2" priority="2" operator="containsText" text="No">
      <formula>NOT(ISERROR(SEARCH("No",O30)))</formula>
    </cfRule>
  </conditionalFormatting>
  <conditionalFormatting sqref="P30">
    <cfRule type="containsText" dxfId="1" priority="32" operator="containsText" text="Yes">
      <formula>NOT(ISERROR(SEARCH("Yes",P30)))</formula>
    </cfRule>
    <cfRule type="containsText" dxfId="0" priority="33" operator="containsText" text="No">
      <formula>NOT(ISERROR(SEARCH("No",P30)))</formula>
    </cfRule>
  </conditionalFormatting>
  <pageMargins left="0.7" right="0.7" top="0.75" bottom="0.75" header="0.3" footer="0.3"/>
  <pageSetup scale="31" orientation="portrait" r:id="rId1"/>
  <drawing r:id="rId2"/>
  <tableParts count="1">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7">
    <tabColor rgb="FFFFFF00"/>
  </sheetPr>
  <dimension ref="A1:AE35"/>
  <sheetViews>
    <sheetView zoomScale="85" zoomScaleNormal="85" workbookViewId="0">
      <selection activeCell="V2" sqref="V2:AE9"/>
    </sheetView>
  </sheetViews>
  <sheetFormatPr defaultColWidth="9.140625" defaultRowHeight="18.75" x14ac:dyDescent="0.25"/>
  <cols>
    <col min="1" max="1" width="1.85546875" style="73" customWidth="1"/>
    <col min="2" max="19" width="9.140625" style="73"/>
    <col min="20" max="21" width="1.7109375" style="73" customWidth="1"/>
    <col min="22" max="16384" width="9.140625" style="73"/>
  </cols>
  <sheetData>
    <row r="1" spans="1:31" x14ac:dyDescent="0.25">
      <c r="A1" s="73" t="s">
        <v>31</v>
      </c>
    </row>
    <row r="2" spans="1:31" x14ac:dyDescent="0.25">
      <c r="V2" s="498" t="s">
        <v>1019</v>
      </c>
      <c r="W2" s="499"/>
      <c r="X2" s="499"/>
      <c r="Y2" s="499"/>
      <c r="Z2" s="499"/>
      <c r="AA2" s="499"/>
      <c r="AB2" s="499"/>
      <c r="AC2" s="499"/>
      <c r="AD2" s="499"/>
      <c r="AE2" s="499"/>
    </row>
    <row r="3" spans="1:31" x14ac:dyDescent="0.25">
      <c r="V3" s="499"/>
      <c r="W3" s="499"/>
      <c r="X3" s="499"/>
      <c r="Y3" s="499"/>
      <c r="Z3" s="499"/>
      <c r="AA3" s="499"/>
      <c r="AB3" s="499"/>
      <c r="AC3" s="499"/>
      <c r="AD3" s="499"/>
      <c r="AE3" s="499"/>
    </row>
    <row r="4" spans="1:31" x14ac:dyDescent="0.25">
      <c r="V4" s="499"/>
      <c r="W4" s="499"/>
      <c r="X4" s="499"/>
      <c r="Y4" s="499"/>
      <c r="Z4" s="499"/>
      <c r="AA4" s="499"/>
      <c r="AB4" s="499"/>
      <c r="AC4" s="499"/>
      <c r="AD4" s="499"/>
      <c r="AE4" s="499"/>
    </row>
    <row r="5" spans="1:31" x14ac:dyDescent="0.25">
      <c r="V5" s="499"/>
      <c r="W5" s="499"/>
      <c r="X5" s="499"/>
      <c r="Y5" s="499"/>
      <c r="Z5" s="499"/>
      <c r="AA5" s="499"/>
      <c r="AB5" s="499"/>
      <c r="AC5" s="499"/>
      <c r="AD5" s="499"/>
      <c r="AE5" s="499"/>
    </row>
    <row r="6" spans="1:31" x14ac:dyDescent="0.25">
      <c r="V6" s="499"/>
      <c r="W6" s="499"/>
      <c r="X6" s="499"/>
      <c r="Y6" s="499"/>
      <c r="Z6" s="499"/>
      <c r="AA6" s="499"/>
      <c r="AB6" s="499"/>
      <c r="AC6" s="499"/>
      <c r="AD6" s="499"/>
      <c r="AE6" s="499"/>
    </row>
    <row r="7" spans="1:31" x14ac:dyDescent="0.25">
      <c r="V7" s="499"/>
      <c r="W7" s="499"/>
      <c r="X7" s="499"/>
      <c r="Y7" s="499"/>
      <c r="Z7" s="499"/>
      <c r="AA7" s="499"/>
      <c r="AB7" s="499"/>
      <c r="AC7" s="499"/>
      <c r="AD7" s="499"/>
      <c r="AE7" s="499"/>
    </row>
    <row r="8" spans="1:31" x14ac:dyDescent="0.25">
      <c r="V8" s="499"/>
      <c r="W8" s="499"/>
      <c r="X8" s="499"/>
      <c r="Y8" s="499"/>
      <c r="Z8" s="499"/>
      <c r="AA8" s="499"/>
      <c r="AB8" s="499"/>
      <c r="AC8" s="499"/>
      <c r="AD8" s="499"/>
      <c r="AE8" s="499"/>
    </row>
    <row r="9" spans="1:31" x14ac:dyDescent="0.25">
      <c r="V9" s="499"/>
      <c r="W9" s="499"/>
      <c r="X9" s="499"/>
      <c r="Y9" s="499"/>
      <c r="Z9" s="499"/>
      <c r="AA9" s="499"/>
      <c r="AB9" s="499"/>
      <c r="AC9" s="499"/>
      <c r="AD9" s="499"/>
      <c r="AE9" s="499"/>
    </row>
    <row r="11" spans="1:31" x14ac:dyDescent="0.25">
      <c r="V11" s="496" t="s">
        <v>1015</v>
      </c>
      <c r="W11" s="496"/>
      <c r="X11" s="496"/>
      <c r="Y11" s="496"/>
      <c r="Z11" s="496"/>
      <c r="AA11" s="496"/>
      <c r="AB11" s="496"/>
      <c r="AC11" s="496"/>
      <c r="AD11" s="496"/>
      <c r="AE11" s="496"/>
    </row>
    <row r="12" spans="1:31" x14ac:dyDescent="0.25">
      <c r="V12" s="384" t="s">
        <v>1030</v>
      </c>
      <c r="W12" s="380"/>
      <c r="X12" s="380"/>
      <c r="Y12" s="380"/>
      <c r="Z12" s="381"/>
      <c r="AA12" s="381"/>
      <c r="AB12" s="381"/>
      <c r="AC12" s="381"/>
      <c r="AD12" s="381"/>
      <c r="AE12" s="381"/>
    </row>
    <row r="13" spans="1:31" x14ac:dyDescent="0.25">
      <c r="V13" s="500" t="s">
        <v>810</v>
      </c>
      <c r="W13" s="382" t="s">
        <v>34</v>
      </c>
      <c r="X13" s="221"/>
      <c r="Y13" s="221"/>
      <c r="Z13" s="221"/>
      <c r="AA13" s="221"/>
      <c r="AB13" s="382" t="s">
        <v>43</v>
      </c>
      <c r="AC13" s="221"/>
      <c r="AD13" s="221"/>
      <c r="AE13" s="221"/>
    </row>
    <row r="14" spans="1:31" x14ac:dyDescent="0.25">
      <c r="V14" s="500"/>
      <c r="W14" s="382" t="s">
        <v>32</v>
      </c>
      <c r="X14" s="221"/>
      <c r="Y14" s="221"/>
      <c r="Z14" s="221"/>
      <c r="AA14" s="221"/>
      <c r="AB14" s="382" t="s">
        <v>38</v>
      </c>
      <c r="AC14" s="221"/>
      <c r="AD14" s="221"/>
      <c r="AE14" s="221"/>
    </row>
    <row r="15" spans="1:31" x14ac:dyDescent="0.25">
      <c r="V15" s="500"/>
      <c r="W15" s="382" t="s">
        <v>33</v>
      </c>
      <c r="X15" s="221"/>
      <c r="Y15" s="221"/>
      <c r="Z15" s="221"/>
      <c r="AA15" s="221"/>
      <c r="AB15" s="382" t="s">
        <v>811</v>
      </c>
      <c r="AC15" s="221"/>
      <c r="AD15" s="221"/>
      <c r="AE15" s="221"/>
    </row>
    <row r="16" spans="1:31" x14ac:dyDescent="0.25">
      <c r="V16" s="221"/>
      <c r="W16" s="221"/>
      <c r="X16" s="221"/>
      <c r="Y16" s="221"/>
      <c r="Z16" s="221"/>
      <c r="AA16" s="221"/>
      <c r="AB16" s="382"/>
      <c r="AC16" s="221"/>
      <c r="AD16" s="221"/>
      <c r="AE16" s="221"/>
    </row>
    <row r="17" spans="22:31" x14ac:dyDescent="0.25">
      <c r="V17" s="381" t="s">
        <v>1017</v>
      </c>
      <c r="W17" s="381"/>
      <c r="X17" s="381"/>
      <c r="Y17" s="381"/>
      <c r="Z17" s="381"/>
      <c r="AA17" s="381" t="s">
        <v>1018</v>
      </c>
      <c r="AB17" s="221"/>
      <c r="AC17" s="221"/>
      <c r="AD17" s="381"/>
      <c r="AE17" s="381"/>
    </row>
    <row r="18" spans="22:31" x14ac:dyDescent="0.25">
      <c r="V18" s="221"/>
      <c r="W18" s="382" t="s">
        <v>44</v>
      </c>
      <c r="X18" s="221"/>
      <c r="Y18" s="221"/>
      <c r="Z18" s="221"/>
      <c r="AA18" s="221"/>
      <c r="AB18" s="382" t="s">
        <v>1020</v>
      </c>
      <c r="AC18" s="221"/>
      <c r="AD18" s="221"/>
      <c r="AE18" s="221"/>
    </row>
    <row r="19" spans="22:31" x14ac:dyDescent="0.25">
      <c r="V19" s="221"/>
      <c r="W19" s="382" t="s">
        <v>45</v>
      </c>
      <c r="X19" s="221"/>
      <c r="Y19" s="221"/>
      <c r="Z19" s="221"/>
      <c r="AA19" s="221"/>
      <c r="AB19" s="382" t="s">
        <v>1022</v>
      </c>
      <c r="AC19" s="221"/>
      <c r="AD19" s="221"/>
      <c r="AE19" s="221"/>
    </row>
    <row r="20" spans="22:31" x14ac:dyDescent="0.25">
      <c r="V20" s="221"/>
      <c r="W20" s="382" t="s">
        <v>46</v>
      </c>
      <c r="X20" s="221"/>
      <c r="Y20" s="221"/>
      <c r="Z20" s="221"/>
      <c r="AA20" s="221"/>
      <c r="AB20" s="382" t="s">
        <v>1021</v>
      </c>
      <c r="AC20" s="221"/>
      <c r="AD20" s="221"/>
      <c r="AE20" s="221"/>
    </row>
    <row r="21" spans="22:31" x14ac:dyDescent="0.25">
      <c r="V21" s="221"/>
      <c r="W21" s="382" t="s">
        <v>47</v>
      </c>
      <c r="X21" s="221"/>
      <c r="Y21" s="221"/>
      <c r="Z21" s="221"/>
      <c r="AA21" s="221"/>
      <c r="AB21" s="382"/>
      <c r="AC21" s="221"/>
      <c r="AD21" s="221"/>
      <c r="AE21" s="221"/>
    </row>
    <row r="22" spans="22:31" x14ac:dyDescent="0.25">
      <c r="V22" s="221"/>
      <c r="W22" s="221"/>
      <c r="X22" s="221"/>
      <c r="Y22" s="221"/>
      <c r="Z22" s="221"/>
      <c r="AA22" s="221"/>
      <c r="AB22" s="221"/>
      <c r="AC22" s="221"/>
      <c r="AD22" s="221"/>
      <c r="AE22" s="221"/>
    </row>
    <row r="23" spans="22:31" x14ac:dyDescent="0.25">
      <c r="V23" s="381" t="s">
        <v>21</v>
      </c>
      <c r="W23" s="221"/>
      <c r="X23" s="381"/>
      <c r="Y23" s="381"/>
      <c r="Z23" s="381"/>
      <c r="AA23" s="381" t="s">
        <v>22</v>
      </c>
      <c r="AB23" s="381"/>
      <c r="AC23" s="381"/>
      <c r="AD23" s="381"/>
      <c r="AE23" s="381"/>
    </row>
    <row r="24" spans="22:31" x14ac:dyDescent="0.25">
      <c r="V24" s="221"/>
      <c r="W24" s="382" t="s">
        <v>48</v>
      </c>
      <c r="X24" s="221"/>
      <c r="Y24" s="221"/>
      <c r="Z24" s="221"/>
      <c r="AA24" s="221"/>
      <c r="AB24" s="382" t="s">
        <v>36</v>
      </c>
      <c r="AC24" s="221"/>
      <c r="AD24" s="221"/>
      <c r="AE24" s="221"/>
    </row>
    <row r="25" spans="22:31" x14ac:dyDescent="0.25">
      <c r="V25" s="221"/>
      <c r="W25" s="382" t="s">
        <v>49</v>
      </c>
      <c r="X25" s="221"/>
      <c r="Y25" s="221"/>
      <c r="Z25" s="221"/>
      <c r="AA25" s="221"/>
      <c r="AB25" s="382" t="s">
        <v>35</v>
      </c>
      <c r="AC25" s="221"/>
      <c r="AD25" s="221"/>
      <c r="AE25" s="221"/>
    </row>
    <row r="26" spans="22:31" x14ac:dyDescent="0.25">
      <c r="V26" s="221"/>
      <c r="W26" s="382" t="s">
        <v>50</v>
      </c>
      <c r="X26" s="221"/>
      <c r="Y26" s="221"/>
      <c r="Z26" s="221"/>
      <c r="AA26" s="221"/>
      <c r="AB26" s="382"/>
      <c r="AC26" s="221"/>
      <c r="AD26" s="221"/>
      <c r="AE26" s="221"/>
    </row>
    <row r="27" spans="22:31" x14ac:dyDescent="0.25">
      <c r="V27" s="221"/>
      <c r="W27" s="221"/>
      <c r="X27" s="221"/>
      <c r="Y27" s="221"/>
      <c r="Z27" s="221"/>
      <c r="AA27" s="221"/>
      <c r="AB27" s="221"/>
      <c r="AC27" s="221"/>
      <c r="AD27" s="221"/>
      <c r="AE27" s="221"/>
    </row>
    <row r="28" spans="22:31" x14ac:dyDescent="0.25">
      <c r="V28" s="381" t="s">
        <v>24</v>
      </c>
      <c r="W28" s="381"/>
      <c r="X28" s="381"/>
      <c r="Y28" s="381"/>
      <c r="Z28" s="381"/>
      <c r="AA28" s="381" t="s">
        <v>23</v>
      </c>
      <c r="AB28" s="381"/>
      <c r="AC28" s="381"/>
      <c r="AD28" s="381"/>
      <c r="AE28" s="381"/>
    </row>
    <row r="29" spans="22:31" x14ac:dyDescent="0.25">
      <c r="V29" s="221"/>
      <c r="W29" s="382" t="s">
        <v>51</v>
      </c>
      <c r="X29" s="221"/>
      <c r="Y29" s="221"/>
      <c r="Z29" s="221"/>
      <c r="AA29" s="221"/>
      <c r="AB29" s="497" t="s">
        <v>799</v>
      </c>
      <c r="AC29" s="497"/>
      <c r="AD29" s="497"/>
      <c r="AE29" s="497"/>
    </row>
    <row r="30" spans="22:31" x14ac:dyDescent="0.25">
      <c r="V30" s="221"/>
      <c r="W30" s="382" t="s">
        <v>37</v>
      </c>
      <c r="X30" s="221"/>
      <c r="Y30" s="221"/>
      <c r="Z30" s="221"/>
      <c r="AA30" s="221"/>
      <c r="AB30" s="497"/>
      <c r="AC30" s="497"/>
      <c r="AD30" s="497"/>
      <c r="AE30" s="497"/>
    </row>
    <row r="31" spans="22:31" x14ac:dyDescent="0.25">
      <c r="V31" s="221"/>
      <c r="W31" s="382" t="s">
        <v>52</v>
      </c>
      <c r="X31" s="221"/>
      <c r="Y31" s="221"/>
      <c r="Z31" s="221"/>
      <c r="AA31" s="221"/>
      <c r="AB31" s="383"/>
      <c r="AC31" s="383"/>
      <c r="AD31" s="383"/>
      <c r="AE31" s="383"/>
    </row>
    <row r="32" spans="22:31" x14ac:dyDescent="0.25">
      <c r="V32" s="221"/>
      <c r="W32" s="382"/>
      <c r="X32" s="221"/>
      <c r="Y32" s="221"/>
      <c r="Z32" s="221"/>
      <c r="AA32" s="221"/>
      <c r="AB32" s="221"/>
      <c r="AC32" s="221"/>
      <c r="AD32" s="221"/>
      <c r="AE32" s="221"/>
    </row>
    <row r="33" spans="22:31" ht="18.75" customHeight="1" x14ac:dyDescent="0.25">
      <c r="V33" s="501" t="s">
        <v>993</v>
      </c>
      <c r="W33" s="501"/>
      <c r="X33" s="501"/>
      <c r="Y33" s="501"/>
      <c r="Z33" s="501"/>
      <c r="AA33" s="501"/>
      <c r="AB33" s="501"/>
      <c r="AC33" s="501"/>
      <c r="AD33" s="501"/>
      <c r="AE33" s="501"/>
    </row>
    <row r="34" spans="22:31" ht="18.75" customHeight="1" x14ac:dyDescent="0.25">
      <c r="V34" s="502"/>
      <c r="W34" s="502"/>
      <c r="X34" s="502"/>
      <c r="Y34" s="502"/>
      <c r="Z34" s="502"/>
      <c r="AA34" s="502"/>
      <c r="AB34" s="502"/>
      <c r="AC34" s="502"/>
      <c r="AD34" s="502"/>
      <c r="AE34" s="502"/>
    </row>
    <row r="35" spans="22:31" x14ac:dyDescent="0.25">
      <c r="V35" s="502"/>
      <c r="W35" s="502"/>
      <c r="X35" s="502"/>
      <c r="Y35" s="502"/>
      <c r="Z35" s="502"/>
      <c r="AA35" s="502"/>
      <c r="AB35" s="502"/>
      <c r="AC35" s="502"/>
      <c r="AD35" s="502"/>
      <c r="AE35" s="502"/>
    </row>
  </sheetData>
  <sheetProtection algorithmName="SHA-512" hashValue="NOr+Jd72m/qGG/aRo2IXw+gq9Kc/HL6vityIq1hU0/8hCitQxG2qMA49CmQGATbI4bpJJX6DRG89PfJp0fuD8g==" saltValue="V5WH+8dexSN0G8mnQpTyBg==" spinCount="100000" sheet="1" objects="1" scenarios="1"/>
  <mergeCells count="5">
    <mergeCell ref="V11:AE11"/>
    <mergeCell ref="AB29:AE30"/>
    <mergeCell ref="V2:AE9"/>
    <mergeCell ref="V13:V15"/>
    <mergeCell ref="V33:AE35"/>
  </mergeCells>
  <pageMargins left="0.25" right="0.25" top="0.75" bottom="0.75" header="0.3" footer="0.3"/>
  <pageSetup scale="52" orientation="portrait" r:id="rId1"/>
  <headerFooter>
    <oddHeader>&amp;C&amp;"Times New Roman,Bold"&amp;16Job Descriptions</oddHeader>
    <oddFooter>&amp;RLFW
&amp;F</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9">
    <tabColor rgb="FFFFFF00"/>
  </sheetPr>
  <dimension ref="B1:T37"/>
  <sheetViews>
    <sheetView tabSelected="1" zoomScale="85" zoomScaleNormal="85" workbookViewId="0">
      <selection activeCell="B2" sqref="B2:K2"/>
    </sheetView>
  </sheetViews>
  <sheetFormatPr defaultColWidth="9.140625" defaultRowHeight="15" x14ac:dyDescent="0.25"/>
  <cols>
    <col min="1" max="1" width="1.7109375" style="74" customWidth="1"/>
    <col min="2" max="2" width="17.5703125" style="74" customWidth="1"/>
    <col min="3" max="3" width="15.140625" style="74" customWidth="1"/>
    <col min="4" max="4" width="15.28515625" style="74" customWidth="1"/>
    <col min="5" max="5" width="14" style="74" customWidth="1"/>
    <col min="6" max="7" width="1.7109375" style="74" customWidth="1"/>
    <col min="8" max="8" width="17.140625" style="74" customWidth="1"/>
    <col min="9" max="9" width="11.42578125" style="74" bestFit="1" customWidth="1"/>
    <col min="10" max="10" width="16.42578125" style="74" customWidth="1"/>
    <col min="11" max="11" width="14" style="74" bestFit="1" customWidth="1"/>
    <col min="12" max="12" width="2.7109375" style="74" customWidth="1"/>
    <col min="13" max="13" width="14" style="74" bestFit="1" customWidth="1"/>
    <col min="14" max="14" width="12.42578125" style="74" bestFit="1" customWidth="1"/>
    <col min="15" max="15" width="14" style="74" bestFit="1" customWidth="1"/>
    <col min="16" max="16" width="8.42578125" style="74" bestFit="1" customWidth="1"/>
    <col min="17" max="19" width="14.140625" style="74" customWidth="1"/>
    <col min="20" max="20" width="12.85546875" style="74" customWidth="1"/>
    <col min="21" max="21" width="10" style="74" customWidth="1"/>
    <col min="22" max="22" width="12.85546875" style="74" customWidth="1"/>
    <col min="23" max="23" width="8.5703125" style="74" customWidth="1"/>
    <col min="24" max="24" width="10.140625" style="74" bestFit="1" customWidth="1"/>
    <col min="25" max="16384" width="9.140625" style="74"/>
  </cols>
  <sheetData>
    <row r="1" spans="2:20" x14ac:dyDescent="0.25">
      <c r="D1" s="524"/>
      <c r="E1" s="524"/>
    </row>
    <row r="2" spans="2:20" ht="18.75" x14ac:dyDescent="0.3">
      <c r="B2" s="526" t="s">
        <v>995</v>
      </c>
      <c r="C2" s="526"/>
      <c r="D2" s="526"/>
      <c r="E2" s="526"/>
      <c r="F2" s="526"/>
      <c r="G2" s="526"/>
      <c r="H2" s="526"/>
      <c r="I2" s="526"/>
      <c r="J2" s="526"/>
      <c r="K2" s="526"/>
      <c r="L2" s="82"/>
      <c r="M2" s="82"/>
      <c r="N2" s="82"/>
      <c r="O2" s="82"/>
    </row>
    <row r="3" spans="2:20" s="77" customFormat="1" ht="30.6" customHeight="1" thickBot="1" x14ac:dyDescent="0.35">
      <c r="B3" s="80" t="s">
        <v>1035</v>
      </c>
      <c r="H3" s="80" t="s">
        <v>1034</v>
      </c>
      <c r="M3" s="418"/>
      <c r="N3" s="418"/>
      <c r="O3" s="418"/>
      <c r="P3" s="418"/>
      <c r="Q3" s="418"/>
      <c r="R3" s="418"/>
      <c r="S3" s="418"/>
      <c r="T3" s="418"/>
    </row>
    <row r="4" spans="2:20" ht="18.75" customHeight="1" x14ac:dyDescent="0.25">
      <c r="B4" s="388" t="s">
        <v>26</v>
      </c>
      <c r="C4" s="390" t="s">
        <v>571</v>
      </c>
      <c r="D4" s="391" t="s">
        <v>30</v>
      </c>
      <c r="E4" s="392" t="s">
        <v>572</v>
      </c>
      <c r="H4" s="388" t="s">
        <v>26</v>
      </c>
      <c r="I4" s="390" t="s">
        <v>571</v>
      </c>
      <c r="J4" s="391" t="s">
        <v>30</v>
      </c>
      <c r="K4" s="392" t="s">
        <v>572</v>
      </c>
    </row>
    <row r="5" spans="2:20" ht="15.75" customHeight="1" x14ac:dyDescent="0.25">
      <c r="B5" s="389" t="s">
        <v>814</v>
      </c>
      <c r="C5" s="399">
        <v>51100</v>
      </c>
      <c r="D5" s="393">
        <v>80422</v>
      </c>
      <c r="E5" s="396">
        <v>162375</v>
      </c>
      <c r="H5" s="389" t="s">
        <v>814</v>
      </c>
      <c r="I5" s="402">
        <v>42646</v>
      </c>
      <c r="J5" s="393">
        <v>109674</v>
      </c>
      <c r="K5" s="396">
        <v>202507</v>
      </c>
      <c r="M5" s="416"/>
      <c r="N5" s="416"/>
      <c r="O5" s="416"/>
      <c r="P5" s="416"/>
      <c r="Q5" s="416"/>
      <c r="R5" s="416"/>
      <c r="S5" s="416"/>
      <c r="T5" s="416"/>
    </row>
    <row r="6" spans="2:20" ht="15.75" x14ac:dyDescent="0.25">
      <c r="B6" s="389" t="s">
        <v>20</v>
      </c>
      <c r="C6" s="400">
        <v>63324</v>
      </c>
      <c r="D6" s="394">
        <v>95280</v>
      </c>
      <c r="E6" s="397">
        <v>148604</v>
      </c>
      <c r="H6" s="389" t="s">
        <v>20</v>
      </c>
      <c r="I6" s="403">
        <v>65223</v>
      </c>
      <c r="J6" s="394">
        <v>112160</v>
      </c>
      <c r="K6" s="397">
        <v>121702</v>
      </c>
      <c r="M6" s="416"/>
      <c r="N6" s="416"/>
      <c r="O6" s="416"/>
      <c r="P6" s="416"/>
      <c r="Q6" s="416"/>
      <c r="R6" s="416"/>
      <c r="S6" s="416"/>
      <c r="T6" s="416"/>
    </row>
    <row r="7" spans="2:20" ht="15.75" x14ac:dyDescent="0.25">
      <c r="B7" s="389" t="s">
        <v>21</v>
      </c>
      <c r="C7" s="399">
        <v>40609</v>
      </c>
      <c r="D7" s="393">
        <v>59154</v>
      </c>
      <c r="E7" s="396">
        <v>95223</v>
      </c>
      <c r="H7" s="389" t="s">
        <v>21</v>
      </c>
      <c r="I7" s="402">
        <v>46718</v>
      </c>
      <c r="J7" s="393">
        <v>73148</v>
      </c>
      <c r="K7" s="396">
        <v>102608</v>
      </c>
      <c r="M7" s="416"/>
      <c r="N7" s="416"/>
      <c r="O7" s="416"/>
      <c r="P7" s="416"/>
      <c r="Q7" s="416"/>
      <c r="R7" s="416"/>
      <c r="S7" s="416"/>
      <c r="T7" s="416"/>
    </row>
    <row r="8" spans="2:20" ht="15.75" x14ac:dyDescent="0.25">
      <c r="B8" s="389" t="s">
        <v>22</v>
      </c>
      <c r="C8" s="399">
        <v>49785</v>
      </c>
      <c r="D8" s="393">
        <v>65985</v>
      </c>
      <c r="E8" s="396">
        <v>99227</v>
      </c>
      <c r="H8" s="389" t="s">
        <v>22</v>
      </c>
      <c r="I8" s="402">
        <v>57532</v>
      </c>
      <c r="J8" s="393">
        <v>73374</v>
      </c>
      <c r="K8" s="396">
        <v>116399</v>
      </c>
      <c r="M8" s="416"/>
      <c r="N8" s="416"/>
      <c r="O8" s="416"/>
      <c r="P8" s="416"/>
      <c r="Q8" s="416"/>
      <c r="R8" s="416"/>
      <c r="S8" s="416"/>
      <c r="T8" s="416"/>
    </row>
    <row r="9" spans="2:20" ht="15.75" customHeight="1" x14ac:dyDescent="0.25">
      <c r="B9" s="389" t="s">
        <v>24</v>
      </c>
      <c r="C9" s="399">
        <v>25378</v>
      </c>
      <c r="D9" s="393">
        <v>36621</v>
      </c>
      <c r="E9" s="396">
        <v>50474</v>
      </c>
      <c r="H9" s="389" t="s">
        <v>24</v>
      </c>
      <c r="I9" s="402">
        <v>25926</v>
      </c>
      <c r="J9" s="393">
        <v>36082</v>
      </c>
      <c r="K9" s="396">
        <v>52990</v>
      </c>
      <c r="M9" s="419"/>
      <c r="N9" s="419"/>
      <c r="O9" s="419"/>
      <c r="P9" s="419"/>
      <c r="Q9" s="419"/>
      <c r="R9" s="419"/>
      <c r="S9" s="419"/>
      <c r="T9" s="419"/>
    </row>
    <row r="10" spans="2:20" ht="16.5" thickBot="1" x14ac:dyDescent="0.3">
      <c r="B10" s="389" t="s">
        <v>23</v>
      </c>
      <c r="C10" s="401">
        <v>24233</v>
      </c>
      <c r="D10" s="395">
        <v>33562</v>
      </c>
      <c r="E10" s="398">
        <v>42808</v>
      </c>
      <c r="H10" s="389" t="s">
        <v>23</v>
      </c>
      <c r="I10" s="401">
        <v>23191</v>
      </c>
      <c r="J10" s="395">
        <v>29579</v>
      </c>
      <c r="K10" s="398">
        <v>39356</v>
      </c>
      <c r="M10" s="416"/>
      <c r="N10" s="416"/>
      <c r="O10" s="416"/>
      <c r="P10" s="416"/>
      <c r="Q10" s="81"/>
      <c r="R10" s="81"/>
      <c r="S10" s="81"/>
      <c r="T10" s="81"/>
    </row>
    <row r="11" spans="2:20" x14ac:dyDescent="0.25">
      <c r="C11" s="78"/>
      <c r="M11" s="416"/>
      <c r="N11" s="416"/>
      <c r="O11" s="416"/>
      <c r="P11" s="416"/>
      <c r="Q11" s="417"/>
      <c r="R11" s="417"/>
      <c r="S11" s="417"/>
      <c r="T11" s="417"/>
    </row>
    <row r="12" spans="2:20" ht="33" customHeight="1" thickBot="1" x14ac:dyDescent="0.35">
      <c r="B12" s="80" t="s">
        <v>574</v>
      </c>
      <c r="E12" s="77"/>
      <c r="G12" s="78"/>
      <c r="H12" s="80" t="s">
        <v>57</v>
      </c>
      <c r="I12" s="77"/>
      <c r="J12" s="77"/>
      <c r="K12" s="77"/>
      <c r="L12" s="77"/>
      <c r="M12" s="90"/>
      <c r="N12" s="88"/>
      <c r="O12" s="88"/>
      <c r="P12" s="88"/>
      <c r="Q12" s="90"/>
      <c r="R12" s="88"/>
      <c r="S12" s="88"/>
      <c r="T12" s="88"/>
    </row>
    <row r="13" spans="2:20" s="77" customFormat="1" ht="18.75" x14ac:dyDescent="0.3">
      <c r="B13" s="388" t="s">
        <v>26</v>
      </c>
      <c r="C13" s="390" t="s">
        <v>571</v>
      </c>
      <c r="D13" s="391" t="s">
        <v>30</v>
      </c>
      <c r="E13" s="392" t="s">
        <v>572</v>
      </c>
      <c r="G13" s="79"/>
      <c r="H13" s="388" t="s">
        <v>26</v>
      </c>
      <c r="I13" s="390" t="s">
        <v>571</v>
      </c>
      <c r="J13" s="391" t="s">
        <v>30</v>
      </c>
      <c r="K13" s="392" t="s">
        <v>572</v>
      </c>
      <c r="M13" s="91"/>
      <c r="N13" s="89"/>
      <c r="O13" s="89"/>
      <c r="P13" s="89"/>
      <c r="Q13" s="91"/>
      <c r="R13" s="89"/>
      <c r="S13" s="89"/>
      <c r="T13" s="89"/>
    </row>
    <row r="14" spans="2:20" ht="18.75" x14ac:dyDescent="0.3">
      <c r="B14" s="389" t="s">
        <v>814</v>
      </c>
      <c r="C14" s="399">
        <v>45615</v>
      </c>
      <c r="D14" s="393">
        <v>85158</v>
      </c>
      <c r="E14" s="396">
        <v>233368</v>
      </c>
      <c r="F14" s="77"/>
      <c r="G14" s="77"/>
      <c r="H14" s="389" t="s">
        <v>814</v>
      </c>
      <c r="I14" s="399">
        <v>39086</v>
      </c>
      <c r="J14" s="393">
        <v>77573</v>
      </c>
      <c r="K14" s="396">
        <v>156413</v>
      </c>
      <c r="M14" s="91"/>
      <c r="N14" s="89"/>
      <c r="O14" s="89"/>
      <c r="P14" s="89"/>
      <c r="Q14" s="91"/>
      <c r="R14" s="89"/>
      <c r="S14" s="89"/>
      <c r="T14" s="89"/>
    </row>
    <row r="15" spans="2:20" ht="15.75" x14ac:dyDescent="0.25">
      <c r="B15" s="389" t="s">
        <v>20</v>
      </c>
      <c r="C15" s="400">
        <v>63324</v>
      </c>
      <c r="D15" s="394">
        <v>93357</v>
      </c>
      <c r="E15" s="397">
        <v>121702</v>
      </c>
      <c r="H15" s="389" t="s">
        <v>20</v>
      </c>
      <c r="I15" s="400">
        <v>63324</v>
      </c>
      <c r="J15" s="394">
        <v>93357</v>
      </c>
      <c r="K15" s="397">
        <v>121702</v>
      </c>
      <c r="M15" s="91"/>
      <c r="N15" s="89"/>
      <c r="O15" s="89"/>
      <c r="P15" s="89"/>
    </row>
    <row r="16" spans="2:20" ht="15.75" x14ac:dyDescent="0.25">
      <c r="B16" s="389" t="s">
        <v>21</v>
      </c>
      <c r="C16" s="399">
        <v>49386</v>
      </c>
      <c r="D16" s="393">
        <v>66597</v>
      </c>
      <c r="E16" s="396">
        <v>79844</v>
      </c>
      <c r="H16" s="389" t="s">
        <v>21</v>
      </c>
      <c r="I16" s="399">
        <v>39980</v>
      </c>
      <c r="J16" s="393">
        <v>52401</v>
      </c>
      <c r="K16" s="396">
        <v>96026</v>
      </c>
    </row>
    <row r="17" spans="2:20" ht="15.75" x14ac:dyDescent="0.25">
      <c r="B17" s="389" t="s">
        <v>22</v>
      </c>
      <c r="C17" s="399">
        <v>48725</v>
      </c>
      <c r="D17" s="393">
        <v>86077</v>
      </c>
      <c r="E17" s="396">
        <v>200379</v>
      </c>
      <c r="H17" s="389" t="s">
        <v>22</v>
      </c>
      <c r="I17" s="399">
        <v>47894</v>
      </c>
      <c r="J17" s="393">
        <v>61702</v>
      </c>
      <c r="K17" s="396">
        <v>100534</v>
      </c>
    </row>
    <row r="18" spans="2:20" ht="15.75" customHeight="1" x14ac:dyDescent="0.25">
      <c r="B18" s="389" t="s">
        <v>24</v>
      </c>
      <c r="C18" s="399">
        <v>23560</v>
      </c>
      <c r="D18" s="393">
        <v>36889</v>
      </c>
      <c r="E18" s="396">
        <v>48436</v>
      </c>
      <c r="H18" s="389" t="s">
        <v>24</v>
      </c>
      <c r="I18" s="399">
        <v>22697</v>
      </c>
      <c r="J18" s="393">
        <v>33612</v>
      </c>
      <c r="K18" s="396">
        <v>49284</v>
      </c>
    </row>
    <row r="19" spans="2:20" ht="16.5" thickBot="1" x14ac:dyDescent="0.3">
      <c r="B19" s="389" t="s">
        <v>23</v>
      </c>
      <c r="C19" s="401">
        <v>22971</v>
      </c>
      <c r="D19" s="395">
        <v>32767</v>
      </c>
      <c r="E19" s="398">
        <v>40202</v>
      </c>
      <c r="H19" s="389" t="s">
        <v>23</v>
      </c>
      <c r="I19" s="401">
        <v>21439</v>
      </c>
      <c r="J19" s="395">
        <v>29249</v>
      </c>
      <c r="K19" s="398">
        <v>39954</v>
      </c>
    </row>
    <row r="20" spans="2:20" x14ac:dyDescent="0.25">
      <c r="H20" s="78"/>
    </row>
    <row r="21" spans="2:20" ht="15.95" customHeight="1" thickBot="1" x14ac:dyDescent="0.35">
      <c r="F21" s="77"/>
      <c r="G21" s="77"/>
      <c r="P21" s="87"/>
      <c r="Q21" s="417"/>
      <c r="R21" s="417"/>
      <c r="S21" s="417"/>
      <c r="T21" s="417"/>
    </row>
    <row r="22" spans="2:20" ht="36.75" customHeight="1" thickTop="1" x14ac:dyDescent="0.25">
      <c r="B22" s="516" t="s">
        <v>1036</v>
      </c>
      <c r="C22" s="517"/>
      <c r="D22" s="517"/>
      <c r="E22" s="517"/>
      <c r="F22" s="517"/>
      <c r="G22" s="518"/>
      <c r="P22" s="88"/>
      <c r="Q22" s="416"/>
      <c r="R22" s="416"/>
      <c r="S22" s="416"/>
      <c r="T22" s="89"/>
    </row>
    <row r="23" spans="2:20" s="77" customFormat="1" ht="30.75" customHeight="1" thickBot="1" x14ac:dyDescent="0.35">
      <c r="B23" s="519"/>
      <c r="C23" s="520"/>
      <c r="D23" s="520"/>
      <c r="E23" s="520"/>
      <c r="F23" s="520"/>
      <c r="G23" s="521"/>
      <c r="M23" s="93"/>
      <c r="N23" s="93"/>
      <c r="O23" s="93"/>
      <c r="P23" s="89"/>
      <c r="Q23" s="512"/>
      <c r="R23" s="512"/>
      <c r="S23" s="512"/>
      <c r="T23" s="89"/>
    </row>
    <row r="24" spans="2:20" ht="42.6" customHeight="1" thickBot="1" x14ac:dyDescent="0.3">
      <c r="B24" s="519"/>
      <c r="C24" s="520"/>
      <c r="D24" s="520"/>
      <c r="E24" s="520"/>
      <c r="F24" s="520"/>
      <c r="G24" s="521"/>
      <c r="I24" s="76"/>
      <c r="M24" s="536" t="s">
        <v>985</v>
      </c>
      <c r="N24" s="537"/>
      <c r="O24" s="404" t="s">
        <v>986</v>
      </c>
      <c r="P24" s="92"/>
      <c r="Q24" s="513" t="s">
        <v>1027</v>
      </c>
      <c r="R24" s="514"/>
      <c r="S24" s="514"/>
      <c r="T24" s="515"/>
    </row>
    <row r="25" spans="2:20" ht="25.5" customHeight="1" thickTop="1" x14ac:dyDescent="0.25">
      <c r="B25" s="519"/>
      <c r="C25" s="520"/>
      <c r="D25" s="520"/>
      <c r="E25" s="520"/>
      <c r="F25" s="520"/>
      <c r="G25" s="521"/>
      <c r="I25" s="75"/>
      <c r="M25" s="538" t="s">
        <v>983</v>
      </c>
      <c r="N25" s="539"/>
      <c r="O25" s="405">
        <v>0.69899999999999995</v>
      </c>
      <c r="P25" s="92"/>
      <c r="Q25" s="509" t="s">
        <v>1023</v>
      </c>
      <c r="R25" s="510"/>
      <c r="S25" s="511"/>
      <c r="T25" s="412">
        <v>157</v>
      </c>
    </row>
    <row r="26" spans="2:20" ht="25.5" customHeight="1" thickBot="1" x14ac:dyDescent="0.3">
      <c r="B26" s="519"/>
      <c r="C26" s="520"/>
      <c r="D26" s="520"/>
      <c r="E26" s="520"/>
      <c r="F26" s="520"/>
      <c r="G26" s="521"/>
      <c r="I26" s="76"/>
      <c r="M26" s="527" t="s">
        <v>984</v>
      </c>
      <c r="N26" s="528"/>
      <c r="O26" s="406">
        <v>0.30099999999999999</v>
      </c>
      <c r="Q26" s="509" t="s">
        <v>1024</v>
      </c>
      <c r="R26" s="510"/>
      <c r="S26" s="511"/>
      <c r="T26" s="412">
        <v>119</v>
      </c>
    </row>
    <row r="27" spans="2:20" ht="25.5" customHeight="1" thickBot="1" x14ac:dyDescent="0.3">
      <c r="B27" s="519"/>
      <c r="C27" s="520"/>
      <c r="D27" s="520"/>
      <c r="E27" s="520"/>
      <c r="F27" s="520"/>
      <c r="G27" s="521"/>
      <c r="I27" s="75"/>
      <c r="M27" s="385" t="s">
        <v>991</v>
      </c>
      <c r="N27" s="386"/>
      <c r="O27" s="387" t="s">
        <v>992</v>
      </c>
      <c r="Q27" s="509" t="s">
        <v>1025</v>
      </c>
      <c r="R27" s="510"/>
      <c r="S27" s="511"/>
      <c r="T27" s="412">
        <v>93</v>
      </c>
    </row>
    <row r="28" spans="2:20" ht="25.5" customHeight="1" x14ac:dyDescent="0.25">
      <c r="B28" s="503" t="s">
        <v>812</v>
      </c>
      <c r="C28" s="504"/>
      <c r="D28" s="504"/>
      <c r="E28" s="504"/>
      <c r="F28" s="504"/>
      <c r="G28" s="505"/>
      <c r="I28" s="76"/>
      <c r="Q28" s="533" t="s">
        <v>1026</v>
      </c>
      <c r="R28" s="534"/>
      <c r="S28" s="535"/>
      <c r="T28" s="413">
        <v>82</v>
      </c>
    </row>
    <row r="29" spans="2:20" ht="27" customHeight="1" thickBot="1" x14ac:dyDescent="0.3">
      <c r="B29" s="506" t="s">
        <v>1028</v>
      </c>
      <c r="C29" s="507"/>
      <c r="D29" s="507"/>
      <c r="E29" s="507"/>
      <c r="F29" s="507"/>
      <c r="G29" s="508"/>
      <c r="I29" s="75"/>
      <c r="M29" s="525"/>
      <c r="N29" s="525"/>
      <c r="O29" s="83"/>
      <c r="Q29" s="529" t="s">
        <v>991</v>
      </c>
      <c r="R29" s="530"/>
      <c r="S29" s="531" t="s">
        <v>1029</v>
      </c>
      <c r="T29" s="532"/>
    </row>
    <row r="30" spans="2:20" ht="17.25" customHeight="1" thickTop="1" x14ac:dyDescent="0.25">
      <c r="M30" s="523"/>
      <c r="N30" s="523"/>
      <c r="O30" s="84"/>
    </row>
    <row r="31" spans="2:20" ht="16.5" customHeight="1" x14ac:dyDescent="0.25">
      <c r="M31" s="522"/>
      <c r="N31" s="522"/>
      <c r="O31" s="85"/>
    </row>
    <row r="32" spans="2:20" ht="31.5" customHeight="1" x14ac:dyDescent="0.25">
      <c r="O32" s="86"/>
    </row>
    <row r="33" s="74" customFormat="1" ht="16.5" customHeight="1" x14ac:dyDescent="0.25"/>
    <row r="34" s="74" customFormat="1" ht="16.5" customHeight="1" x14ac:dyDescent="0.25"/>
    <row r="35" s="74" customFormat="1" ht="16.5" customHeight="1" x14ac:dyDescent="0.25"/>
    <row r="36" s="74" customFormat="1" ht="16.5" customHeight="1" x14ac:dyDescent="0.25"/>
    <row r="37" s="74" customFormat="1" ht="16.5" customHeight="1" x14ac:dyDescent="0.25"/>
  </sheetData>
  <sheetProtection algorithmName="SHA-512" hashValue="mkjT6LO1Q4R+pjJps64TWs6uR2tYmQO334/T1jtGVdVdnpaoVh+EMJWcIeeRikIWijGqB+Jq3PtkoERY8Z1Qfw==" saltValue="j2IP2YTvGZrCeE91WeNj/A==" spinCount="100000" sheet="1" objects="1" scenarios="1"/>
  <mergeCells count="19">
    <mergeCell ref="M31:N31"/>
    <mergeCell ref="M30:N30"/>
    <mergeCell ref="D1:E1"/>
    <mergeCell ref="M29:N29"/>
    <mergeCell ref="B2:K2"/>
    <mergeCell ref="M26:N26"/>
    <mergeCell ref="M24:N24"/>
    <mergeCell ref="M25:N25"/>
    <mergeCell ref="B28:G28"/>
    <mergeCell ref="B29:G29"/>
    <mergeCell ref="Q26:S26"/>
    <mergeCell ref="Q23:S23"/>
    <mergeCell ref="Q24:T24"/>
    <mergeCell ref="Q25:S25"/>
    <mergeCell ref="B22:G27"/>
    <mergeCell ref="Q29:R29"/>
    <mergeCell ref="S29:T29"/>
    <mergeCell ref="Q27:S27"/>
    <mergeCell ref="Q28:S28"/>
  </mergeCells>
  <hyperlinks>
    <hyperlink ref="O27" r:id="rId1" xr:uid="{B90657D5-3F42-485B-9474-B4480846C6CC}"/>
    <hyperlink ref="B31:G31" r:id="rId2" display="TWC Wage by Profession" xr:uid="{90D5A56C-AFA2-432B-B631-6BDC1C62F6BB}"/>
    <hyperlink ref="B30:G30" r:id="rId3" display="BLS Percentile Wages" xr:uid="{384FA751-CABC-49A8-8042-685EE99D5433}"/>
    <hyperlink ref="S29:T29" r:id="rId4" display="squaremeals.org" xr:uid="{EC9057A2-AD62-4F39-94A3-3078451F6954}"/>
    <hyperlink ref="B28:G28" r:id="rId5" display="BLS Percentile Wages" xr:uid="{006028CA-2754-42CA-8D72-FBAE40058654}"/>
    <hyperlink ref="B29:G29" r:id="rId6" display="TWC Wage by Profession and MSA" xr:uid="{2C3FEF7F-BD54-443E-97DA-C1628B6852A1}"/>
  </hyperlinks>
  <pageMargins left="0.7" right="0.7" top="0.75" bottom="0.75" header="0.3" footer="0.3"/>
  <pageSetup scale="56" orientation="landscape" r:id="rId7"/>
  <headerFooter>
    <oddHeader>&amp;C&amp;"Times New Roman,Bold"&amp;14National Average Compensation Data</oddHeader>
    <oddFooter>&amp;RLFW
&amp;F</oddFooter>
  </headerFooter>
  <tableParts count="4">
    <tablePart r:id="rId8"/>
    <tablePart r:id="rId9"/>
    <tablePart r:id="rId10"/>
    <tablePart r:id="rId1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wksPartsData">
    <tabColor rgb="FF00B050"/>
  </sheetPr>
  <dimension ref="A1:GK2"/>
  <sheetViews>
    <sheetView workbookViewId="0">
      <selection activeCell="D4" sqref="D4"/>
    </sheetView>
  </sheetViews>
  <sheetFormatPr defaultColWidth="21.85546875" defaultRowHeight="15.75" x14ac:dyDescent="0.25"/>
  <cols>
    <col min="1" max="2" width="21.85546875" style="9"/>
    <col min="3" max="3" width="21.85546875" style="12"/>
    <col min="4" max="7" width="21.85546875" style="9"/>
    <col min="8" max="8" width="32" style="10" bestFit="1" customWidth="1"/>
    <col min="9" max="10" width="21.85546875" style="10"/>
    <col min="11" max="12" width="21.85546875" style="11"/>
    <col min="13" max="14" width="21.85546875" style="10"/>
    <col min="15" max="15" width="21.85546875" style="11"/>
    <col min="16" max="17" width="21.85546875" style="10"/>
    <col min="18" max="18" width="21.85546875" style="11"/>
    <col min="19" max="20" width="21.85546875" style="10"/>
    <col min="21" max="21" width="21.85546875" style="11"/>
    <col min="22" max="23" width="21.85546875" style="10"/>
    <col min="24" max="24" width="21.85546875" style="11"/>
    <col min="25" max="26" width="21.85546875" style="10"/>
    <col min="27" max="27" width="21.85546875" style="11"/>
    <col min="28" max="29" width="21.85546875" style="10"/>
    <col min="30" max="31" width="21.85546875" style="11"/>
    <col min="32" max="32" width="21.85546875" style="10"/>
    <col min="33" max="33" width="21.85546875" style="11"/>
    <col min="34" max="35" width="21.85546875" style="10"/>
    <col min="36" max="36" width="21.85546875" style="11"/>
    <col min="37" max="37" width="21.85546875" style="10"/>
    <col min="38" max="38" width="21.85546875" style="11"/>
    <col min="39" max="39" width="21.85546875" style="10"/>
    <col min="40" max="16384" width="21.85546875" style="9"/>
  </cols>
  <sheetData>
    <row r="1" spans="1:193" s="28" customFormat="1" ht="43.5" customHeight="1" x14ac:dyDescent="0.25">
      <c r="A1" s="24" t="s">
        <v>1</v>
      </c>
      <c r="B1" s="24" t="s">
        <v>0</v>
      </c>
      <c r="C1" s="24" t="s">
        <v>16</v>
      </c>
      <c r="D1" s="24" t="s">
        <v>18</v>
      </c>
      <c r="E1" s="24" t="s">
        <v>19</v>
      </c>
      <c r="F1" s="24" t="s">
        <v>790</v>
      </c>
      <c r="G1" s="24" t="s">
        <v>791</v>
      </c>
      <c r="H1" s="24" t="s">
        <v>798</v>
      </c>
      <c r="I1" s="25" t="s">
        <v>575</v>
      </c>
      <c r="J1" s="25" t="s">
        <v>576</v>
      </c>
      <c r="K1" s="26" t="s">
        <v>577</v>
      </c>
      <c r="L1" s="25" t="s">
        <v>578</v>
      </c>
      <c r="M1" s="25" t="s">
        <v>579</v>
      </c>
      <c r="N1" s="26" t="s">
        <v>580</v>
      </c>
      <c r="O1" s="25" t="s">
        <v>581</v>
      </c>
      <c r="P1" s="25" t="s">
        <v>582</v>
      </c>
      <c r="Q1" s="25" t="s">
        <v>583</v>
      </c>
      <c r="R1" s="26" t="s">
        <v>584</v>
      </c>
      <c r="S1" s="25" t="s">
        <v>585</v>
      </c>
      <c r="T1" s="25" t="s">
        <v>586</v>
      </c>
      <c r="U1" s="26" t="s">
        <v>587</v>
      </c>
      <c r="V1" s="25" t="s">
        <v>588</v>
      </c>
      <c r="W1" s="25" t="s">
        <v>589</v>
      </c>
      <c r="X1" s="25" t="s">
        <v>590</v>
      </c>
      <c r="Y1" s="26" t="s">
        <v>591</v>
      </c>
      <c r="Z1" s="25" t="s">
        <v>592</v>
      </c>
      <c r="AA1" s="25" t="s">
        <v>593</v>
      </c>
      <c r="AB1" s="26" t="s">
        <v>594</v>
      </c>
      <c r="AC1" s="25" t="s">
        <v>595</v>
      </c>
      <c r="AD1" s="25" t="s">
        <v>596</v>
      </c>
      <c r="AE1" s="25" t="s">
        <v>597</v>
      </c>
      <c r="AF1" s="26" t="s">
        <v>598</v>
      </c>
      <c r="AG1" s="25" t="s">
        <v>599</v>
      </c>
      <c r="AH1" s="25" t="s">
        <v>600</v>
      </c>
      <c r="AI1" s="25" t="s">
        <v>793</v>
      </c>
      <c r="AJ1" s="26" t="s">
        <v>602</v>
      </c>
      <c r="AK1" s="25" t="s">
        <v>603</v>
      </c>
      <c r="AL1" s="25" t="s">
        <v>604</v>
      </c>
      <c r="AM1" s="25" t="s">
        <v>605</v>
      </c>
      <c r="AN1" s="26" t="s">
        <v>606</v>
      </c>
      <c r="AO1" s="26" t="s">
        <v>607</v>
      </c>
      <c r="AP1" s="26" t="s">
        <v>608</v>
      </c>
      <c r="AQ1" s="26" t="s">
        <v>609</v>
      </c>
      <c r="AR1" s="26" t="s">
        <v>610</v>
      </c>
      <c r="AS1" s="26" t="s">
        <v>611</v>
      </c>
      <c r="AT1" s="26" t="s">
        <v>612</v>
      </c>
      <c r="AU1" s="26" t="s">
        <v>613</v>
      </c>
      <c r="AV1" s="26" t="s">
        <v>614</v>
      </c>
      <c r="AW1" s="26" t="s">
        <v>615</v>
      </c>
      <c r="AX1" s="26" t="s">
        <v>616</v>
      </c>
      <c r="AY1" s="26" t="s">
        <v>617</v>
      </c>
      <c r="AZ1" s="26" t="s">
        <v>618</v>
      </c>
      <c r="BA1" s="26" t="s">
        <v>619</v>
      </c>
      <c r="BB1" s="26" t="s">
        <v>620</v>
      </c>
      <c r="BC1" s="26" t="s">
        <v>621</v>
      </c>
      <c r="BD1" s="26" t="s">
        <v>622</v>
      </c>
      <c r="BE1" s="26" t="s">
        <v>623</v>
      </c>
      <c r="BF1" s="26" t="s">
        <v>624</v>
      </c>
      <c r="BG1" s="26" t="s">
        <v>625</v>
      </c>
      <c r="BH1" s="26" t="s">
        <v>626</v>
      </c>
      <c r="BI1" s="26" t="s">
        <v>627</v>
      </c>
      <c r="BJ1" s="26" t="s">
        <v>794</v>
      </c>
      <c r="BK1" s="27" t="s">
        <v>686</v>
      </c>
      <c r="BL1" s="27" t="s">
        <v>687</v>
      </c>
      <c r="BM1" s="27" t="s">
        <v>688</v>
      </c>
      <c r="BN1" s="27" t="s">
        <v>692</v>
      </c>
      <c r="BO1" s="27" t="s">
        <v>693</v>
      </c>
      <c r="BP1" s="27" t="s">
        <v>694</v>
      </c>
      <c r="BQ1" s="27" t="s">
        <v>695</v>
      </c>
      <c r="BR1" s="27" t="s">
        <v>700</v>
      </c>
      <c r="BS1" s="27" t="s">
        <v>701</v>
      </c>
      <c r="BT1" s="27" t="s">
        <v>702</v>
      </c>
      <c r="BU1" s="27" t="s">
        <v>703</v>
      </c>
      <c r="BV1" s="27" t="s">
        <v>704</v>
      </c>
      <c r="BW1" s="27" t="s">
        <v>705</v>
      </c>
      <c r="BX1" s="27" t="s">
        <v>706</v>
      </c>
      <c r="BY1" s="27" t="s">
        <v>707</v>
      </c>
      <c r="BZ1" s="27" t="s">
        <v>708</v>
      </c>
      <c r="CA1" s="27" t="s">
        <v>709</v>
      </c>
      <c r="CB1" s="27" t="s">
        <v>710</v>
      </c>
      <c r="CC1" s="27" t="s">
        <v>711</v>
      </c>
      <c r="CD1" s="27" t="s">
        <v>712</v>
      </c>
      <c r="CE1" s="27" t="s">
        <v>713</v>
      </c>
      <c r="CF1" s="27" t="s">
        <v>714</v>
      </c>
      <c r="CG1" s="27" t="s">
        <v>715</v>
      </c>
      <c r="CH1" s="27" t="s">
        <v>716</v>
      </c>
      <c r="CI1" s="27" t="s">
        <v>717</v>
      </c>
      <c r="CJ1" s="27" t="s">
        <v>718</v>
      </c>
      <c r="CK1" s="30" t="s">
        <v>795</v>
      </c>
      <c r="CL1" s="26" t="s">
        <v>689</v>
      </c>
      <c r="CM1" s="27" t="s">
        <v>690</v>
      </c>
      <c r="CN1" s="27" t="s">
        <v>691</v>
      </c>
      <c r="CO1" s="27" t="s">
        <v>696</v>
      </c>
      <c r="CP1" s="27" t="s">
        <v>697</v>
      </c>
      <c r="CQ1" s="27" t="s">
        <v>698</v>
      </c>
      <c r="CR1" s="27" t="s">
        <v>699</v>
      </c>
      <c r="CS1" s="27" t="s">
        <v>719</v>
      </c>
      <c r="CT1" s="27" t="s">
        <v>720</v>
      </c>
      <c r="CU1" s="27" t="s">
        <v>721</v>
      </c>
      <c r="CV1" s="27" t="s">
        <v>722</v>
      </c>
      <c r="CW1" s="27" t="s">
        <v>723</v>
      </c>
      <c r="CX1" s="27" t="s">
        <v>724</v>
      </c>
      <c r="CY1" s="27" t="s">
        <v>725</v>
      </c>
      <c r="CZ1" s="27" t="s">
        <v>726</v>
      </c>
      <c r="DA1" s="27" t="s">
        <v>727</v>
      </c>
      <c r="DB1" s="27" t="s">
        <v>728</v>
      </c>
      <c r="DC1" s="27" t="s">
        <v>729</v>
      </c>
      <c r="DD1" s="27" t="s">
        <v>730</v>
      </c>
      <c r="DE1" s="27" t="s">
        <v>731</v>
      </c>
      <c r="DF1" s="27" t="s">
        <v>732</v>
      </c>
      <c r="DG1" s="27" t="s">
        <v>733</v>
      </c>
      <c r="DH1" s="27" t="s">
        <v>734</v>
      </c>
      <c r="DI1" s="27" t="s">
        <v>735</v>
      </c>
      <c r="DJ1" s="27" t="s">
        <v>736</v>
      </c>
      <c r="DK1" s="27" t="s">
        <v>737</v>
      </c>
      <c r="DL1" s="25" t="s">
        <v>818</v>
      </c>
      <c r="DM1" s="25" t="s">
        <v>824</v>
      </c>
      <c r="DN1" s="26" t="s">
        <v>825</v>
      </c>
      <c r="DO1" s="25" t="s">
        <v>826</v>
      </c>
      <c r="DP1" s="25" t="s">
        <v>833</v>
      </c>
      <c r="DQ1" s="26" t="s">
        <v>834</v>
      </c>
      <c r="DR1" s="25" t="s">
        <v>854</v>
      </c>
      <c r="DS1" s="25" t="s">
        <v>853</v>
      </c>
      <c r="DT1" s="25" t="s">
        <v>852</v>
      </c>
      <c r="DU1" s="26" t="s">
        <v>851</v>
      </c>
      <c r="DV1" s="25" t="s">
        <v>850</v>
      </c>
      <c r="DW1" s="25" t="s">
        <v>849</v>
      </c>
      <c r="DX1" s="26" t="s">
        <v>848</v>
      </c>
      <c r="DY1" s="25" t="s">
        <v>847</v>
      </c>
      <c r="DZ1" s="25" t="s">
        <v>846</v>
      </c>
      <c r="EA1" s="25" t="s">
        <v>845</v>
      </c>
      <c r="EB1" s="26" t="s">
        <v>844</v>
      </c>
      <c r="EC1" s="25" t="s">
        <v>843</v>
      </c>
      <c r="ED1" s="25" t="s">
        <v>841</v>
      </c>
      <c r="EE1" s="26" t="s">
        <v>842</v>
      </c>
      <c r="EF1" s="25" t="s">
        <v>840</v>
      </c>
      <c r="EG1" s="25" t="s">
        <v>839</v>
      </c>
      <c r="EH1" s="25" t="s">
        <v>838</v>
      </c>
      <c r="EI1" s="26" t="s">
        <v>837</v>
      </c>
      <c r="EJ1" s="25" t="s">
        <v>836</v>
      </c>
      <c r="EK1" s="25" t="s">
        <v>835</v>
      </c>
      <c r="EL1" s="26" t="s">
        <v>827</v>
      </c>
      <c r="EM1" s="26" t="s">
        <v>819</v>
      </c>
      <c r="EN1" s="26" t="s">
        <v>828</v>
      </c>
      <c r="EO1" s="26" t="s">
        <v>829</v>
      </c>
      <c r="EP1" s="26" t="s">
        <v>855</v>
      </c>
      <c r="EQ1" s="26" t="s">
        <v>856</v>
      </c>
      <c r="ER1" s="26" t="s">
        <v>857</v>
      </c>
      <c r="ES1" s="26" t="s">
        <v>858</v>
      </c>
      <c r="ET1" s="26" t="s">
        <v>859</v>
      </c>
      <c r="EU1" s="26" t="s">
        <v>860</v>
      </c>
      <c r="EV1" s="26" t="s">
        <v>861</v>
      </c>
      <c r="EW1" s="26" t="s">
        <v>862</v>
      </c>
      <c r="EX1" s="26" t="s">
        <v>863</v>
      </c>
      <c r="EY1" s="26" t="s">
        <v>864</v>
      </c>
      <c r="EZ1" s="26" t="s">
        <v>865</v>
      </c>
      <c r="FA1" s="26" t="s">
        <v>866</v>
      </c>
      <c r="FB1" s="26" t="s">
        <v>867</v>
      </c>
      <c r="FC1" s="26" t="s">
        <v>868</v>
      </c>
      <c r="FD1" s="26" t="s">
        <v>869</v>
      </c>
      <c r="FE1" s="26" t="s">
        <v>870</v>
      </c>
      <c r="FF1" s="26" t="s">
        <v>871</v>
      </c>
      <c r="FG1" s="26" t="s">
        <v>872</v>
      </c>
      <c r="FH1" s="26" t="s">
        <v>876</v>
      </c>
      <c r="FI1" s="26" t="s">
        <v>873</v>
      </c>
      <c r="FJ1" s="26" t="s">
        <v>874</v>
      </c>
      <c r="FK1" s="26" t="s">
        <v>875</v>
      </c>
      <c r="FL1" s="26" t="s">
        <v>830</v>
      </c>
      <c r="FM1" s="26" t="s">
        <v>831</v>
      </c>
      <c r="FN1" s="26" t="s">
        <v>820</v>
      </c>
      <c r="FO1" s="26" t="s">
        <v>832</v>
      </c>
      <c r="FP1" s="26" t="s">
        <v>877</v>
      </c>
      <c r="FQ1" s="26" t="s">
        <v>878</v>
      </c>
      <c r="FR1" s="26" t="s">
        <v>879</v>
      </c>
      <c r="FS1" s="26" t="s">
        <v>880</v>
      </c>
      <c r="FT1" s="26" t="s">
        <v>881</v>
      </c>
      <c r="FU1" s="26" t="s">
        <v>882</v>
      </c>
      <c r="FV1" s="26" t="s">
        <v>883</v>
      </c>
      <c r="FW1" s="26" t="s">
        <v>884</v>
      </c>
      <c r="FX1" s="26" t="s">
        <v>885</v>
      </c>
      <c r="FY1" s="26" t="s">
        <v>886</v>
      </c>
      <c r="FZ1" s="26" t="s">
        <v>887</v>
      </c>
      <c r="GA1" s="26" t="s">
        <v>888</v>
      </c>
      <c r="GB1" s="26" t="s">
        <v>889</v>
      </c>
      <c r="GC1" s="26" t="s">
        <v>890</v>
      </c>
      <c r="GD1" s="26" t="s">
        <v>891</v>
      </c>
      <c r="GE1" s="26" t="s">
        <v>892</v>
      </c>
      <c r="GF1" s="26" t="s">
        <v>893</v>
      </c>
      <c r="GG1" s="26" t="s">
        <v>894</v>
      </c>
      <c r="GH1" s="26" t="s">
        <v>895</v>
      </c>
      <c r="GI1" s="26" t="s">
        <v>896</v>
      </c>
      <c r="GJ1" s="26" t="s">
        <v>897</v>
      </c>
      <c r="GK1" s="26" t="s">
        <v>898</v>
      </c>
    </row>
    <row r="2" spans="1:193" x14ac:dyDescent="0.25">
      <c r="A2" s="8">
        <v>42957.518449074072</v>
      </c>
      <c r="B2" s="9" t="s">
        <v>58</v>
      </c>
      <c r="C2" s="34" t="s">
        <v>990</v>
      </c>
      <c r="H2" s="14"/>
      <c r="I2" s="22"/>
      <c r="J2" s="22"/>
      <c r="K2" s="22"/>
      <c r="L2" s="22"/>
      <c r="M2" s="22"/>
      <c r="N2" s="22"/>
      <c r="O2" s="22"/>
      <c r="P2" s="22"/>
      <c r="Q2" s="22"/>
      <c r="R2" s="22"/>
      <c r="S2" s="22"/>
      <c r="T2" s="22"/>
      <c r="U2" s="22"/>
      <c r="V2" s="22"/>
      <c r="W2" s="22"/>
      <c r="X2" s="22"/>
      <c r="Y2" s="22"/>
      <c r="Z2" s="22"/>
      <c r="AA2" s="22"/>
      <c r="AB2" s="22"/>
      <c r="AC2" s="22"/>
      <c r="AD2" s="23"/>
      <c r="AE2" s="23"/>
      <c r="AF2" s="23"/>
      <c r="AG2" s="23"/>
      <c r="AH2" s="23"/>
      <c r="AI2" s="15"/>
      <c r="AJ2" s="15"/>
      <c r="AK2" s="15"/>
      <c r="AL2" s="15"/>
      <c r="AM2" s="15"/>
      <c r="AN2" s="15"/>
      <c r="AO2" s="15"/>
      <c r="AP2" s="15"/>
      <c r="AQ2" s="15"/>
      <c r="AR2" s="15"/>
      <c r="AS2" s="15"/>
      <c r="AT2" s="15"/>
      <c r="AU2" s="15"/>
      <c r="AV2" s="15"/>
      <c r="AW2" s="15"/>
      <c r="AX2" s="15"/>
      <c r="AY2" s="15"/>
      <c r="AZ2" s="15"/>
      <c r="BA2" s="15"/>
      <c r="BB2" s="15"/>
      <c r="BC2" s="15"/>
      <c r="BD2" s="15"/>
      <c r="BE2" s="15"/>
      <c r="BF2" s="15"/>
      <c r="BG2" s="15"/>
      <c r="BH2" s="15"/>
      <c r="BI2" s="15"/>
      <c r="BJ2" s="15"/>
      <c r="BK2" s="18"/>
      <c r="BL2" s="18"/>
      <c r="BM2" s="18"/>
      <c r="BN2" s="18"/>
      <c r="BO2" s="18"/>
      <c r="BP2" s="18"/>
      <c r="BQ2" s="18"/>
      <c r="BR2" s="18"/>
      <c r="BS2" s="18"/>
      <c r="BT2" s="18"/>
      <c r="BU2" s="18"/>
      <c r="BV2" s="18"/>
      <c r="BW2" s="18"/>
      <c r="BX2" s="18"/>
      <c r="BY2" s="18"/>
      <c r="BZ2" s="18"/>
      <c r="CA2" s="18"/>
      <c r="CB2" s="18"/>
      <c r="CC2" s="18"/>
      <c r="CD2" s="18"/>
      <c r="CE2" s="18"/>
      <c r="CF2" s="18"/>
      <c r="CG2" s="18"/>
      <c r="CH2" s="18"/>
      <c r="CI2" s="18"/>
      <c r="CJ2" s="18"/>
      <c r="CK2" s="18"/>
      <c r="CL2" s="18"/>
      <c r="CM2" s="18"/>
      <c r="CN2" s="18"/>
      <c r="CO2" s="18"/>
      <c r="CP2" s="18"/>
      <c r="CQ2" s="18"/>
      <c r="CR2" s="18"/>
      <c r="CS2" s="18"/>
      <c r="CT2" s="18"/>
      <c r="CU2" s="18"/>
      <c r="CV2" s="18"/>
      <c r="CW2" s="18"/>
      <c r="CX2" s="18"/>
      <c r="CY2" s="18"/>
      <c r="CZ2" s="18"/>
      <c r="DA2" s="18"/>
      <c r="DB2" s="18"/>
      <c r="DC2" s="18"/>
      <c r="DD2" s="18"/>
      <c r="DE2" s="18"/>
      <c r="DF2" s="18"/>
      <c r="DG2" s="18"/>
      <c r="DH2" s="18"/>
      <c r="DI2" s="18"/>
      <c r="DJ2" s="18"/>
      <c r="DK2" s="18"/>
      <c r="DL2" s="31"/>
      <c r="DM2" s="31"/>
      <c r="DN2" s="31"/>
      <c r="DO2" s="31"/>
      <c r="DP2" s="31"/>
      <c r="DQ2" s="31"/>
      <c r="DR2" s="31"/>
      <c r="DS2" s="31"/>
      <c r="DT2" s="31"/>
      <c r="DU2" s="31"/>
      <c r="DV2" s="31"/>
      <c r="DW2" s="31"/>
      <c r="DX2" s="31"/>
      <c r="DY2" s="31"/>
      <c r="DZ2" s="31"/>
      <c r="EA2" s="31"/>
      <c r="EB2" s="31"/>
      <c r="EC2" s="31"/>
      <c r="ED2" s="31"/>
      <c r="EE2" s="31"/>
      <c r="EF2" s="31"/>
      <c r="EG2" s="31"/>
      <c r="EH2" s="31"/>
      <c r="EI2" s="31"/>
      <c r="EJ2" s="31"/>
      <c r="EK2" s="31"/>
      <c r="EL2" s="31"/>
      <c r="EM2" s="31"/>
      <c r="EN2" s="31"/>
      <c r="EO2" s="31"/>
      <c r="EP2" s="31"/>
      <c r="EQ2" s="31"/>
      <c r="ER2" s="31"/>
      <c r="ES2" s="31"/>
      <c r="ET2" s="31"/>
      <c r="EU2" s="31"/>
      <c r="EV2" s="31"/>
      <c r="EW2" s="31"/>
      <c r="EX2" s="31"/>
      <c r="EY2" s="31"/>
      <c r="EZ2" s="31"/>
      <c r="FA2" s="31"/>
      <c r="FB2" s="31"/>
      <c r="FC2" s="31"/>
      <c r="FD2" s="31"/>
      <c r="FE2" s="31"/>
      <c r="FF2" s="31"/>
      <c r="FG2" s="31"/>
      <c r="FH2" s="31"/>
      <c r="FI2" s="31"/>
      <c r="FJ2" s="31"/>
      <c r="FK2" s="31"/>
      <c r="FL2" s="31"/>
      <c r="FM2" s="31"/>
      <c r="FN2" s="31"/>
      <c r="FO2" s="31"/>
      <c r="FP2" s="31"/>
      <c r="FQ2" s="31"/>
      <c r="FR2" s="31"/>
      <c r="FS2" s="31"/>
      <c r="FT2" s="31"/>
      <c r="FU2" s="31"/>
      <c r="FV2" s="31"/>
      <c r="FW2" s="31"/>
      <c r="FX2" s="31"/>
      <c r="FY2" s="31"/>
      <c r="FZ2" s="31"/>
      <c r="GA2" s="31"/>
      <c r="GB2" s="31"/>
      <c r="GC2" s="31"/>
      <c r="GD2" s="31"/>
      <c r="GE2" s="31"/>
      <c r="GF2" s="31"/>
      <c r="GG2" s="31"/>
      <c r="GH2" s="31"/>
      <c r="GI2" s="31"/>
      <c r="GJ2" s="31"/>
      <c r="GK2" s="31"/>
    </row>
  </sheetData>
  <phoneticPr fontId="3" type="noConversion"/>
  <pageMargins left="0.75" right="0.75" top="1" bottom="1" header="0.5" footer="0.5"/>
  <pageSetup orientation="portrait" r:id="rId1"/>
  <headerFooter alignWithMargins="0"/>
  <drawing r:id="rId2"/>
  <tableParts count="1">
    <tablePart r:id="rId3"/>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2">
    <tabColor rgb="FFFF0000"/>
  </sheetPr>
  <dimension ref="B1:X515"/>
  <sheetViews>
    <sheetView topLeftCell="B1" zoomScale="115" zoomScaleNormal="115" workbookViewId="0">
      <selection activeCell="D4" sqref="D4"/>
    </sheetView>
  </sheetViews>
  <sheetFormatPr defaultColWidth="9.140625" defaultRowHeight="15" x14ac:dyDescent="0.25"/>
  <cols>
    <col min="1" max="1" width="9.140625" style="36"/>
    <col min="2" max="2" width="56.7109375" style="36" customWidth="1"/>
    <col min="3" max="3" width="25.7109375" style="36" bestFit="1" customWidth="1"/>
    <col min="4" max="4" width="23.85546875" style="36" bestFit="1" customWidth="1"/>
    <col min="5" max="5" width="38.85546875" style="36" bestFit="1" customWidth="1"/>
    <col min="6" max="6" width="21.42578125" style="36" bestFit="1" customWidth="1"/>
    <col min="7" max="7" width="25.85546875" style="36" bestFit="1" customWidth="1"/>
    <col min="8" max="8" width="3.42578125" style="36" customWidth="1"/>
    <col min="9" max="9" width="3.7109375" style="36" customWidth="1"/>
    <col min="10" max="10" width="3.85546875" style="36" customWidth="1"/>
    <col min="11" max="12" width="9.140625" style="36"/>
    <col min="13" max="13" width="12.28515625" style="36" bestFit="1" customWidth="1"/>
    <col min="14" max="16384" width="9.140625" style="36"/>
  </cols>
  <sheetData>
    <row r="1" spans="2:23" ht="20.25" x14ac:dyDescent="0.3">
      <c r="B1" s="35"/>
      <c r="C1" s="35"/>
      <c r="D1" s="35"/>
      <c r="E1" s="35"/>
      <c r="F1" s="35"/>
      <c r="G1" s="35"/>
      <c r="H1" s="35"/>
      <c r="I1" s="35"/>
      <c r="J1" s="35"/>
      <c r="K1" s="35"/>
      <c r="L1" s="35"/>
      <c r="M1" s="35"/>
      <c r="N1" s="35"/>
      <c r="O1" s="35"/>
      <c r="P1" s="35"/>
      <c r="Q1" s="35"/>
      <c r="R1" s="35"/>
      <c r="S1" s="35"/>
      <c r="T1" s="35"/>
      <c r="U1" s="35"/>
      <c r="V1" s="35"/>
      <c r="W1" s="35"/>
    </row>
    <row r="2" spans="2:23" ht="15.75" thickBot="1" x14ac:dyDescent="0.3">
      <c r="E2" s="37"/>
      <c r="F2" s="37"/>
      <c r="L2" s="38"/>
    </row>
    <row r="3" spans="2:23" s="41" customFormat="1" ht="28.5" x14ac:dyDescent="0.25">
      <c r="B3" s="39" t="s">
        <v>27</v>
      </c>
      <c r="C3" s="39" t="s">
        <v>19</v>
      </c>
      <c r="D3" s="40" t="s">
        <v>62</v>
      </c>
      <c r="K3" s="42"/>
      <c r="L3" s="42"/>
    </row>
    <row r="4" spans="2:23" ht="18.75" x14ac:dyDescent="0.25">
      <c r="B4" s="43" t="s">
        <v>57</v>
      </c>
      <c r="C4" s="44" t="s">
        <v>365</v>
      </c>
      <c r="D4" s="45" t="s">
        <v>366</v>
      </c>
      <c r="K4" s="37"/>
      <c r="L4" s="37"/>
    </row>
    <row r="5" spans="2:23" ht="18.75" x14ac:dyDescent="0.25">
      <c r="B5" s="43" t="s">
        <v>57</v>
      </c>
      <c r="C5" s="44" t="s">
        <v>227</v>
      </c>
      <c r="D5" s="45" t="s">
        <v>228</v>
      </c>
      <c r="K5" s="37"/>
      <c r="L5" s="37"/>
    </row>
    <row r="6" spans="2:23" ht="18.75" customHeight="1" x14ac:dyDescent="0.25">
      <c r="B6" s="43" t="s">
        <v>57</v>
      </c>
      <c r="C6" s="44" t="s">
        <v>421</v>
      </c>
      <c r="D6" s="45" t="s">
        <v>422</v>
      </c>
      <c r="K6" s="37"/>
      <c r="L6" s="37"/>
      <c r="R6" s="38"/>
    </row>
    <row r="7" spans="2:23" ht="18.75" x14ac:dyDescent="0.25">
      <c r="B7" s="43" t="s">
        <v>57</v>
      </c>
      <c r="C7" s="44" t="s">
        <v>105</v>
      </c>
      <c r="D7" s="45" t="s">
        <v>106</v>
      </c>
      <c r="K7" s="37"/>
      <c r="L7" s="37"/>
    </row>
    <row r="8" spans="2:23" ht="18.75" x14ac:dyDescent="0.25">
      <c r="B8" s="43" t="s">
        <v>57</v>
      </c>
      <c r="C8" s="44" t="s">
        <v>221</v>
      </c>
      <c r="D8" s="45" t="s">
        <v>222</v>
      </c>
      <c r="K8" s="37"/>
      <c r="L8" s="37"/>
    </row>
    <row r="9" spans="2:23" ht="18.75" x14ac:dyDescent="0.25">
      <c r="B9" s="43" t="s">
        <v>57</v>
      </c>
      <c r="C9" s="44" t="s">
        <v>69</v>
      </c>
      <c r="D9" s="45" t="s">
        <v>70</v>
      </c>
      <c r="K9" s="37"/>
      <c r="L9" s="37"/>
      <c r="O9" s="46"/>
    </row>
    <row r="10" spans="2:23" ht="18.75" x14ac:dyDescent="0.25">
      <c r="B10" s="43" t="s">
        <v>574</v>
      </c>
      <c r="C10" s="44" t="s">
        <v>191</v>
      </c>
      <c r="D10" s="45" t="s">
        <v>192</v>
      </c>
      <c r="K10" s="37"/>
      <c r="L10" s="37"/>
      <c r="Q10" s="38"/>
    </row>
    <row r="11" spans="2:23" ht="18.75" x14ac:dyDescent="0.25">
      <c r="B11" s="43" t="s">
        <v>1037</v>
      </c>
      <c r="C11" s="44" t="s">
        <v>141</v>
      </c>
      <c r="D11" s="45" t="s">
        <v>142</v>
      </c>
      <c r="K11" s="37"/>
      <c r="L11" s="37"/>
    </row>
    <row r="12" spans="2:23" ht="18.75" x14ac:dyDescent="0.25">
      <c r="B12" s="43" t="s">
        <v>57</v>
      </c>
      <c r="C12" s="44" t="s">
        <v>229</v>
      </c>
      <c r="D12" s="45" t="s">
        <v>230</v>
      </c>
      <c r="K12" s="37"/>
      <c r="L12" s="37"/>
    </row>
    <row r="13" spans="2:23" ht="18.75" x14ac:dyDescent="0.25">
      <c r="B13" s="43" t="s">
        <v>574</v>
      </c>
      <c r="C13" s="44" t="s">
        <v>193</v>
      </c>
      <c r="D13" s="45" t="s">
        <v>194</v>
      </c>
      <c r="K13" s="37"/>
      <c r="L13" s="37"/>
    </row>
    <row r="14" spans="2:23" ht="18.75" x14ac:dyDescent="0.25">
      <c r="B14" s="43" t="s">
        <v>57</v>
      </c>
      <c r="C14" s="44" t="s">
        <v>79</v>
      </c>
      <c r="D14" s="45" t="s">
        <v>80</v>
      </c>
      <c r="K14" s="37"/>
      <c r="L14" s="37"/>
    </row>
    <row r="15" spans="2:23" ht="18.75" x14ac:dyDescent="0.25">
      <c r="B15" s="43" t="s">
        <v>57</v>
      </c>
      <c r="C15" s="44" t="s">
        <v>231</v>
      </c>
      <c r="D15" s="45" t="s">
        <v>232</v>
      </c>
      <c r="K15" s="37"/>
      <c r="L15" s="37"/>
    </row>
    <row r="16" spans="2:23" ht="18.75" customHeight="1" x14ac:dyDescent="0.25">
      <c r="B16" s="43" t="s">
        <v>57</v>
      </c>
      <c r="C16" s="44" t="s">
        <v>527</v>
      </c>
      <c r="D16" s="45" t="s">
        <v>528</v>
      </c>
      <c r="K16" s="37"/>
      <c r="L16" s="37"/>
    </row>
    <row r="17" spans="2:18" ht="18.75" x14ac:dyDescent="0.25">
      <c r="B17" s="43" t="s">
        <v>57</v>
      </c>
      <c r="C17" s="44" t="s">
        <v>159</v>
      </c>
      <c r="D17" s="45" t="s">
        <v>160</v>
      </c>
      <c r="K17" s="37"/>
      <c r="L17" s="37"/>
    </row>
    <row r="18" spans="2:18" ht="18.75" x14ac:dyDescent="0.25">
      <c r="B18" s="43" t="s">
        <v>574</v>
      </c>
      <c r="C18" s="44" t="s">
        <v>195</v>
      </c>
      <c r="D18" s="45" t="s">
        <v>196</v>
      </c>
      <c r="K18" s="37"/>
      <c r="L18" s="37"/>
      <c r="O18" s="38"/>
      <c r="Q18" s="47"/>
    </row>
    <row r="19" spans="2:18" ht="18.75" customHeight="1" x14ac:dyDescent="0.25">
      <c r="B19" s="43" t="s">
        <v>57</v>
      </c>
      <c r="C19" s="44" t="s">
        <v>443</v>
      </c>
      <c r="D19" s="45" t="s">
        <v>444</v>
      </c>
      <c r="K19" s="37"/>
      <c r="L19" s="37"/>
    </row>
    <row r="20" spans="2:18" ht="18.75" x14ac:dyDescent="0.25">
      <c r="B20" s="43" t="s">
        <v>57</v>
      </c>
      <c r="C20" s="44" t="s">
        <v>233</v>
      </c>
      <c r="D20" s="45" t="s">
        <v>234</v>
      </c>
      <c r="L20" s="37"/>
      <c r="R20" s="38"/>
    </row>
    <row r="21" spans="2:18" ht="18.75" customHeight="1" x14ac:dyDescent="0.25">
      <c r="B21" s="43" t="s">
        <v>57</v>
      </c>
      <c r="C21" s="44" t="s">
        <v>445</v>
      </c>
      <c r="D21" s="45" t="s">
        <v>446</v>
      </c>
    </row>
    <row r="22" spans="2:18" ht="18.75" x14ac:dyDescent="0.25">
      <c r="B22" s="43" t="s">
        <v>57</v>
      </c>
      <c r="C22" s="44" t="s">
        <v>209</v>
      </c>
      <c r="D22" s="45" t="s">
        <v>210</v>
      </c>
    </row>
    <row r="23" spans="2:18" ht="18.75" x14ac:dyDescent="0.25">
      <c r="B23" s="43" t="s">
        <v>1037</v>
      </c>
      <c r="C23" s="44" t="s">
        <v>143</v>
      </c>
      <c r="D23" s="45" t="s">
        <v>144</v>
      </c>
    </row>
    <row r="24" spans="2:18" ht="18.75" x14ac:dyDescent="0.25">
      <c r="B24" s="43" t="s">
        <v>57</v>
      </c>
      <c r="C24" s="44" t="s">
        <v>99</v>
      </c>
      <c r="D24" s="45" t="s">
        <v>100</v>
      </c>
    </row>
    <row r="25" spans="2:18" ht="18.75" x14ac:dyDescent="0.25">
      <c r="B25" s="43" t="s">
        <v>57</v>
      </c>
      <c r="C25" s="44" t="s">
        <v>347</v>
      </c>
      <c r="D25" s="45" t="s">
        <v>348</v>
      </c>
      <c r="Q25" s="38"/>
    </row>
    <row r="26" spans="2:18" ht="18.75" x14ac:dyDescent="0.25">
      <c r="B26" s="43" t="s">
        <v>57</v>
      </c>
      <c r="C26" s="44" t="s">
        <v>235</v>
      </c>
      <c r="D26" s="45" t="s">
        <v>236</v>
      </c>
      <c r="K26" s="48"/>
      <c r="L26" s="48"/>
    </row>
    <row r="27" spans="2:18" ht="18.75" customHeight="1" x14ac:dyDescent="0.25">
      <c r="B27" s="43" t="s">
        <v>57</v>
      </c>
      <c r="C27" s="44" t="s">
        <v>529</v>
      </c>
      <c r="D27" s="45" t="s">
        <v>530</v>
      </c>
      <c r="K27" s="48"/>
      <c r="L27" s="48"/>
    </row>
    <row r="28" spans="2:18" ht="18.75" customHeight="1" x14ac:dyDescent="0.25">
      <c r="B28" s="43" t="s">
        <v>57</v>
      </c>
      <c r="C28" s="44" t="s">
        <v>447</v>
      </c>
      <c r="D28" s="45" t="s">
        <v>448</v>
      </c>
      <c r="K28" s="49"/>
      <c r="R28" s="38"/>
    </row>
    <row r="29" spans="2:18" ht="18.75" x14ac:dyDescent="0.25">
      <c r="B29" s="43" t="s">
        <v>57</v>
      </c>
      <c r="C29" s="44" t="s">
        <v>101</v>
      </c>
      <c r="D29" s="45" t="s">
        <v>102</v>
      </c>
      <c r="K29" s="49"/>
    </row>
    <row r="30" spans="2:18" ht="18.75" customHeight="1" x14ac:dyDescent="0.25">
      <c r="B30" s="43" t="s">
        <v>57</v>
      </c>
      <c r="C30" s="44" t="s">
        <v>449</v>
      </c>
      <c r="D30" s="45" t="s">
        <v>450</v>
      </c>
      <c r="N30" s="38"/>
    </row>
    <row r="31" spans="2:18" ht="18.75" x14ac:dyDescent="0.25">
      <c r="B31" s="43" t="s">
        <v>57</v>
      </c>
      <c r="C31" s="44" t="s">
        <v>81</v>
      </c>
      <c r="D31" s="45" t="s">
        <v>82</v>
      </c>
      <c r="I31" s="50"/>
    </row>
    <row r="32" spans="2:18" ht="18.75" customHeight="1" x14ac:dyDescent="0.25">
      <c r="B32" s="43" t="s">
        <v>57</v>
      </c>
      <c r="C32" s="44" t="s">
        <v>531</v>
      </c>
      <c r="D32" s="45" t="s">
        <v>532</v>
      </c>
      <c r="I32" s="50"/>
    </row>
    <row r="33" spans="2:9" ht="18.75" x14ac:dyDescent="0.25">
      <c r="B33" s="43" t="s">
        <v>57</v>
      </c>
      <c r="C33" s="44" t="s">
        <v>63</v>
      </c>
      <c r="D33" s="45" t="s">
        <v>64</v>
      </c>
    </row>
    <row r="34" spans="2:9" ht="18.75" x14ac:dyDescent="0.25">
      <c r="B34" s="43" t="s">
        <v>57</v>
      </c>
      <c r="C34" s="44" t="s">
        <v>97</v>
      </c>
      <c r="D34" s="45" t="s">
        <v>98</v>
      </c>
    </row>
    <row r="35" spans="2:9" ht="18.75" x14ac:dyDescent="0.25">
      <c r="B35" s="43" t="s">
        <v>57</v>
      </c>
      <c r="C35" s="44" t="s">
        <v>367</v>
      </c>
      <c r="D35" s="45" t="s">
        <v>368</v>
      </c>
      <c r="G35" s="51"/>
      <c r="H35" s="37"/>
      <c r="I35" s="51"/>
    </row>
    <row r="36" spans="2:9" ht="18.75" x14ac:dyDescent="0.25">
      <c r="B36" s="43" t="s">
        <v>57</v>
      </c>
      <c r="C36" s="44" t="s">
        <v>71</v>
      </c>
      <c r="D36" s="45" t="s">
        <v>72</v>
      </c>
      <c r="G36" s="51"/>
      <c r="H36" s="37"/>
      <c r="I36" s="51"/>
    </row>
    <row r="37" spans="2:9" ht="18.75" x14ac:dyDescent="0.25">
      <c r="B37" s="43" t="s">
        <v>57</v>
      </c>
      <c r="C37" s="44" t="s">
        <v>369</v>
      </c>
      <c r="D37" s="45" t="s">
        <v>370</v>
      </c>
      <c r="G37" s="51"/>
      <c r="H37" s="37"/>
      <c r="I37" s="51"/>
    </row>
    <row r="38" spans="2:9" ht="18.75" x14ac:dyDescent="0.25">
      <c r="B38" s="43" t="s">
        <v>57</v>
      </c>
      <c r="C38" s="44" t="s">
        <v>237</v>
      </c>
      <c r="D38" s="45" t="s">
        <v>238</v>
      </c>
    </row>
    <row r="39" spans="2:9" ht="18.75" x14ac:dyDescent="0.25">
      <c r="B39" s="43" t="s">
        <v>1037</v>
      </c>
      <c r="C39" s="44" t="s">
        <v>145</v>
      </c>
      <c r="D39" s="45" t="s">
        <v>146</v>
      </c>
      <c r="G39" s="51"/>
      <c r="H39" s="37"/>
      <c r="I39" s="51"/>
    </row>
    <row r="40" spans="2:9" ht="18.75" x14ac:dyDescent="0.25">
      <c r="B40" s="43" t="s">
        <v>57</v>
      </c>
      <c r="C40" s="44" t="s">
        <v>371</v>
      </c>
      <c r="D40" s="45" t="s">
        <v>372</v>
      </c>
      <c r="G40" s="51"/>
      <c r="H40" s="37"/>
      <c r="I40" s="51"/>
    </row>
    <row r="41" spans="2:9" ht="18.75" x14ac:dyDescent="0.25">
      <c r="B41" s="43" t="s">
        <v>57</v>
      </c>
      <c r="C41" s="44" t="s">
        <v>239</v>
      </c>
      <c r="D41" s="45" t="s">
        <v>240</v>
      </c>
      <c r="G41" s="51"/>
      <c r="H41" s="37"/>
      <c r="I41" s="51"/>
    </row>
    <row r="42" spans="2:9" ht="18.75" x14ac:dyDescent="0.25">
      <c r="B42" s="43" t="s">
        <v>57</v>
      </c>
      <c r="C42" s="44" t="s">
        <v>223</v>
      </c>
      <c r="D42" s="45" t="s">
        <v>224</v>
      </c>
      <c r="G42" s="51"/>
      <c r="H42" s="37"/>
      <c r="I42" s="51"/>
    </row>
    <row r="43" spans="2:9" ht="18.75" x14ac:dyDescent="0.25">
      <c r="B43" s="43" t="s">
        <v>57</v>
      </c>
      <c r="C43" s="44" t="s">
        <v>241</v>
      </c>
      <c r="D43" s="45" t="s">
        <v>242</v>
      </c>
      <c r="G43" s="51"/>
      <c r="H43" s="37"/>
      <c r="I43" s="51"/>
    </row>
    <row r="44" spans="2:9" ht="18.75" customHeight="1" x14ac:dyDescent="0.25">
      <c r="B44" s="43" t="s">
        <v>57</v>
      </c>
      <c r="C44" s="44" t="s">
        <v>451</v>
      </c>
      <c r="D44" s="45" t="s">
        <v>452</v>
      </c>
      <c r="G44" s="51"/>
      <c r="H44" s="37"/>
      <c r="I44" s="51"/>
    </row>
    <row r="45" spans="2:9" ht="18.75" customHeight="1" x14ac:dyDescent="0.25">
      <c r="B45" s="43" t="s">
        <v>57</v>
      </c>
      <c r="C45" s="44" t="s">
        <v>453</v>
      </c>
      <c r="D45" s="45" t="s">
        <v>454</v>
      </c>
      <c r="G45" s="51"/>
      <c r="H45" s="37"/>
      <c r="I45" s="51"/>
    </row>
    <row r="46" spans="2:9" ht="18.75" x14ac:dyDescent="0.25">
      <c r="B46" s="43" t="s">
        <v>573</v>
      </c>
      <c r="C46" s="44" t="s">
        <v>111</v>
      </c>
      <c r="D46" s="45" t="s">
        <v>112</v>
      </c>
      <c r="G46" s="51"/>
      <c r="H46" s="37"/>
      <c r="I46" s="51"/>
    </row>
    <row r="47" spans="2:9" ht="18.75" x14ac:dyDescent="0.25">
      <c r="B47" s="43" t="s">
        <v>57</v>
      </c>
      <c r="C47" s="44" t="s">
        <v>243</v>
      </c>
      <c r="D47" s="45" t="s">
        <v>244</v>
      </c>
      <c r="E47" s="45"/>
      <c r="G47" s="51"/>
      <c r="H47" s="37"/>
      <c r="I47" s="51"/>
    </row>
    <row r="48" spans="2:9" ht="18.75" customHeight="1" x14ac:dyDescent="0.25">
      <c r="B48" s="43" t="s">
        <v>57</v>
      </c>
      <c r="C48" s="44" t="s">
        <v>533</v>
      </c>
      <c r="D48" s="45" t="s">
        <v>534</v>
      </c>
      <c r="G48" s="51"/>
      <c r="H48" s="37"/>
      <c r="I48" s="51"/>
    </row>
    <row r="49" spans="2:9" ht="18.75" x14ac:dyDescent="0.25">
      <c r="B49" s="43" t="s">
        <v>574</v>
      </c>
      <c r="C49" s="44" t="s">
        <v>197</v>
      </c>
      <c r="D49" s="45" t="s">
        <v>198</v>
      </c>
    </row>
    <row r="50" spans="2:9" ht="18.75" x14ac:dyDescent="0.25">
      <c r="B50" s="43" t="s">
        <v>57</v>
      </c>
      <c r="C50" s="44" t="s">
        <v>415</v>
      </c>
      <c r="D50" s="45" t="s">
        <v>416</v>
      </c>
      <c r="G50" s="51"/>
      <c r="H50" s="37"/>
      <c r="I50" s="51"/>
    </row>
    <row r="51" spans="2:9" ht="18.75" customHeight="1" x14ac:dyDescent="0.25">
      <c r="B51" s="43" t="s">
        <v>57</v>
      </c>
      <c r="C51" s="44" t="s">
        <v>455</v>
      </c>
      <c r="D51" s="45" t="s">
        <v>456</v>
      </c>
      <c r="G51" s="51"/>
      <c r="H51" s="37"/>
      <c r="I51" s="51"/>
    </row>
    <row r="52" spans="2:9" ht="18.75" x14ac:dyDescent="0.25">
      <c r="B52" s="43" t="s">
        <v>57</v>
      </c>
      <c r="C52" s="44" t="s">
        <v>373</v>
      </c>
      <c r="D52" s="45" t="s">
        <v>374</v>
      </c>
      <c r="G52" s="51"/>
      <c r="H52" s="37"/>
      <c r="I52" s="51"/>
    </row>
    <row r="53" spans="2:9" ht="18.75" x14ac:dyDescent="0.25">
      <c r="B53" s="43" t="s">
        <v>57</v>
      </c>
      <c r="C53" s="44" t="s">
        <v>161</v>
      </c>
      <c r="D53" s="45" t="s">
        <v>162</v>
      </c>
      <c r="G53" s="51"/>
      <c r="H53" s="37"/>
      <c r="I53" s="51"/>
    </row>
    <row r="54" spans="2:9" ht="18.75" customHeight="1" x14ac:dyDescent="0.25">
      <c r="B54" s="43" t="s">
        <v>57</v>
      </c>
      <c r="C54" s="44" t="s">
        <v>245</v>
      </c>
      <c r="D54" s="45" t="s">
        <v>246</v>
      </c>
      <c r="G54" s="51"/>
      <c r="H54" s="37"/>
      <c r="I54" s="51"/>
    </row>
    <row r="55" spans="2:9" ht="18.75" x14ac:dyDescent="0.25">
      <c r="B55" s="43" t="s">
        <v>57</v>
      </c>
      <c r="C55" s="44" t="s">
        <v>247</v>
      </c>
      <c r="D55" s="45" t="s">
        <v>248</v>
      </c>
    </row>
    <row r="56" spans="2:9" ht="18.75" customHeight="1" x14ac:dyDescent="0.25">
      <c r="B56" s="43" t="s">
        <v>57</v>
      </c>
      <c r="C56" s="44" t="s">
        <v>249</v>
      </c>
      <c r="D56" s="45" t="s">
        <v>250</v>
      </c>
      <c r="G56" s="51"/>
      <c r="H56" s="37"/>
      <c r="I56" s="51"/>
    </row>
    <row r="57" spans="2:9" ht="18.75" x14ac:dyDescent="0.25">
      <c r="B57" s="43" t="s">
        <v>57</v>
      </c>
      <c r="C57" s="44" t="s">
        <v>173</v>
      </c>
      <c r="D57" s="45" t="s">
        <v>174</v>
      </c>
      <c r="G57" s="51"/>
      <c r="H57" s="37"/>
      <c r="I57" s="51"/>
    </row>
    <row r="58" spans="2:9" ht="18.75" x14ac:dyDescent="0.25">
      <c r="B58" s="43" t="s">
        <v>57</v>
      </c>
      <c r="C58" s="44" t="s">
        <v>349</v>
      </c>
      <c r="D58" s="45" t="s">
        <v>350</v>
      </c>
      <c r="G58" s="51"/>
      <c r="H58" s="37"/>
      <c r="I58" s="51"/>
    </row>
    <row r="59" spans="2:9" ht="18.75" x14ac:dyDescent="0.25">
      <c r="B59" s="43" t="s">
        <v>57</v>
      </c>
      <c r="C59" s="44" t="s">
        <v>251</v>
      </c>
      <c r="D59" s="45" t="s">
        <v>252</v>
      </c>
      <c r="G59" s="51"/>
      <c r="H59" s="37"/>
      <c r="I59" s="51"/>
    </row>
    <row r="60" spans="2:9" ht="18.75" x14ac:dyDescent="0.25">
      <c r="B60" s="43" t="s">
        <v>573</v>
      </c>
      <c r="C60" s="44" t="s">
        <v>113</v>
      </c>
      <c r="D60" s="45" t="s">
        <v>114</v>
      </c>
      <c r="G60" s="51"/>
      <c r="H60" s="37"/>
      <c r="I60" s="51"/>
    </row>
    <row r="61" spans="2:9" ht="18.75" customHeight="1" x14ac:dyDescent="0.25">
      <c r="B61" s="43" t="s">
        <v>57</v>
      </c>
      <c r="C61" s="44" t="s">
        <v>253</v>
      </c>
      <c r="D61" s="45" t="s">
        <v>254</v>
      </c>
      <c r="G61" s="51"/>
      <c r="H61" s="37"/>
      <c r="I61" s="51"/>
    </row>
    <row r="62" spans="2:9" ht="18.75" customHeight="1" x14ac:dyDescent="0.25">
      <c r="B62" s="43" t="s">
        <v>57</v>
      </c>
      <c r="C62" s="44" t="s">
        <v>255</v>
      </c>
      <c r="D62" s="45" t="s">
        <v>256</v>
      </c>
      <c r="G62" s="51"/>
      <c r="H62" s="37"/>
      <c r="I62" s="51"/>
    </row>
    <row r="63" spans="2:9" ht="18.75" x14ac:dyDescent="0.25">
      <c r="B63" s="43" t="s">
        <v>57</v>
      </c>
      <c r="C63" s="44" t="s">
        <v>363</v>
      </c>
      <c r="D63" s="45" t="s">
        <v>364</v>
      </c>
      <c r="E63" s="45"/>
      <c r="G63" s="51"/>
      <c r="H63" s="37"/>
      <c r="I63" s="51"/>
    </row>
    <row r="64" spans="2:9" ht="18.75" customHeight="1" x14ac:dyDescent="0.25">
      <c r="B64" s="43" t="s">
        <v>573</v>
      </c>
      <c r="C64" s="44" t="s">
        <v>115</v>
      </c>
      <c r="D64" s="45" t="s">
        <v>116</v>
      </c>
      <c r="G64" s="51"/>
      <c r="H64" s="37"/>
      <c r="I64" s="51"/>
    </row>
    <row r="65" spans="2:9" ht="18.75" customHeight="1" x14ac:dyDescent="0.25">
      <c r="B65" s="43" t="s">
        <v>57</v>
      </c>
      <c r="C65" s="44" t="s">
        <v>535</v>
      </c>
      <c r="D65" s="45" t="s">
        <v>536</v>
      </c>
      <c r="G65" s="51"/>
    </row>
    <row r="66" spans="2:9" ht="18.75" x14ac:dyDescent="0.25">
      <c r="B66" s="43" t="s">
        <v>57</v>
      </c>
      <c r="C66" s="44" t="s">
        <v>257</v>
      </c>
      <c r="D66" s="45" t="s">
        <v>258</v>
      </c>
      <c r="G66" s="51"/>
      <c r="H66" s="37"/>
      <c r="I66" s="51"/>
    </row>
    <row r="67" spans="2:9" ht="18.75" customHeight="1" x14ac:dyDescent="0.25">
      <c r="B67" s="43" t="s">
        <v>57</v>
      </c>
      <c r="C67" s="44" t="s">
        <v>509</v>
      </c>
      <c r="D67" s="45" t="s">
        <v>510</v>
      </c>
      <c r="G67" s="51"/>
      <c r="H67" s="37"/>
      <c r="I67" s="51"/>
    </row>
    <row r="68" spans="2:9" ht="18.75" x14ac:dyDescent="0.25">
      <c r="B68" s="43" t="s">
        <v>57</v>
      </c>
      <c r="C68" s="44" t="s">
        <v>259</v>
      </c>
      <c r="D68" s="45" t="s">
        <v>260</v>
      </c>
      <c r="G68" s="51"/>
      <c r="H68" s="37"/>
      <c r="I68" s="51"/>
    </row>
    <row r="69" spans="2:9" ht="18.75" customHeight="1" x14ac:dyDescent="0.25">
      <c r="B69" s="43" t="s">
        <v>57</v>
      </c>
      <c r="C69" s="44" t="s">
        <v>537</v>
      </c>
      <c r="D69" s="45" t="s">
        <v>538</v>
      </c>
      <c r="G69" s="51"/>
      <c r="H69" s="37"/>
      <c r="I69" s="51"/>
    </row>
    <row r="70" spans="2:9" ht="18.75" x14ac:dyDescent="0.25">
      <c r="B70" s="43" t="s">
        <v>57</v>
      </c>
      <c r="C70" s="44" t="s">
        <v>375</v>
      </c>
      <c r="D70" s="45" t="s">
        <v>376</v>
      </c>
      <c r="G70" s="51"/>
      <c r="H70" s="37"/>
      <c r="I70" s="51"/>
    </row>
    <row r="71" spans="2:9" ht="18.75" x14ac:dyDescent="0.25">
      <c r="B71" s="43" t="s">
        <v>57</v>
      </c>
      <c r="C71" s="44" t="s">
        <v>185</v>
      </c>
      <c r="D71" s="45" t="s">
        <v>186</v>
      </c>
      <c r="G71" s="51"/>
      <c r="H71" s="37"/>
      <c r="I71" s="51"/>
    </row>
    <row r="72" spans="2:9" ht="18.75" customHeight="1" x14ac:dyDescent="0.25">
      <c r="B72" s="43" t="s">
        <v>57</v>
      </c>
      <c r="C72" s="44" t="s">
        <v>511</v>
      </c>
      <c r="D72" s="45" t="s">
        <v>512</v>
      </c>
      <c r="G72" s="51"/>
      <c r="H72" s="37"/>
      <c r="I72" s="51"/>
    </row>
    <row r="73" spans="2:9" ht="18.75" x14ac:dyDescent="0.25">
      <c r="B73" s="43" t="s">
        <v>57</v>
      </c>
      <c r="C73" s="44" t="s">
        <v>139</v>
      </c>
      <c r="D73" s="45" t="s">
        <v>140</v>
      </c>
      <c r="G73" s="51"/>
      <c r="H73" s="37"/>
      <c r="I73" s="51"/>
    </row>
    <row r="74" spans="2:9" ht="18.75" x14ac:dyDescent="0.25">
      <c r="B74" s="43" t="s">
        <v>573</v>
      </c>
      <c r="C74" s="44" t="s">
        <v>117</v>
      </c>
      <c r="D74" s="45" t="s">
        <v>118</v>
      </c>
      <c r="G74" s="51"/>
      <c r="H74" s="37"/>
      <c r="I74" s="51"/>
    </row>
    <row r="75" spans="2:9" ht="18.75" customHeight="1" x14ac:dyDescent="0.25">
      <c r="B75" s="43" t="s">
        <v>57</v>
      </c>
      <c r="C75" s="44" t="s">
        <v>377</v>
      </c>
      <c r="D75" s="45" t="s">
        <v>378</v>
      </c>
      <c r="E75" s="45"/>
      <c r="G75" s="51"/>
      <c r="H75" s="37"/>
      <c r="I75" s="51"/>
    </row>
    <row r="76" spans="2:9" ht="18.75" customHeight="1" x14ac:dyDescent="0.25">
      <c r="B76" s="43" t="s">
        <v>57</v>
      </c>
      <c r="C76" s="44" t="s">
        <v>219</v>
      </c>
      <c r="D76" s="45" t="s">
        <v>220</v>
      </c>
      <c r="G76" s="51"/>
      <c r="H76" s="37"/>
      <c r="I76" s="51"/>
    </row>
    <row r="77" spans="2:9" ht="18.75" x14ac:dyDescent="0.25">
      <c r="B77" s="43" t="s">
        <v>57</v>
      </c>
      <c r="C77" s="44" t="s">
        <v>379</v>
      </c>
      <c r="D77" s="45" t="s">
        <v>380</v>
      </c>
      <c r="G77" s="51"/>
      <c r="H77" s="37"/>
      <c r="I77" s="51"/>
    </row>
    <row r="78" spans="2:9" ht="18.75" customHeight="1" x14ac:dyDescent="0.25">
      <c r="B78" s="43" t="s">
        <v>57</v>
      </c>
      <c r="C78" s="44" t="s">
        <v>457</v>
      </c>
      <c r="D78" s="45" t="s">
        <v>458</v>
      </c>
      <c r="G78" s="51"/>
      <c r="H78" s="37"/>
      <c r="I78" s="51"/>
    </row>
    <row r="79" spans="2:9" ht="18.75" x14ac:dyDescent="0.25">
      <c r="B79" s="43" t="s">
        <v>57</v>
      </c>
      <c r="C79" s="44" t="s">
        <v>261</v>
      </c>
      <c r="D79" s="45" t="s">
        <v>262</v>
      </c>
      <c r="G79" s="51"/>
      <c r="H79" s="37"/>
      <c r="I79" s="51"/>
    </row>
    <row r="80" spans="2:9" ht="18.75" x14ac:dyDescent="0.25">
      <c r="B80" s="43" t="s">
        <v>57</v>
      </c>
      <c r="C80" s="44" t="s">
        <v>263</v>
      </c>
      <c r="D80" s="45" t="s">
        <v>264</v>
      </c>
      <c r="G80" s="51"/>
      <c r="H80" s="37"/>
      <c r="I80" s="51"/>
    </row>
    <row r="81" spans="2:24" ht="18.75" customHeight="1" x14ac:dyDescent="0.25">
      <c r="B81" s="43" t="s">
        <v>57</v>
      </c>
      <c r="C81" s="44" t="s">
        <v>265</v>
      </c>
      <c r="D81" s="45" t="s">
        <v>266</v>
      </c>
      <c r="G81" s="51"/>
      <c r="H81" s="37"/>
      <c r="I81" s="51"/>
    </row>
    <row r="82" spans="2:24" ht="18.75" x14ac:dyDescent="0.25">
      <c r="B82" s="43" t="s">
        <v>1037</v>
      </c>
      <c r="C82" s="44" t="s">
        <v>147</v>
      </c>
      <c r="D82" s="45" t="s">
        <v>148</v>
      </c>
      <c r="G82" s="51"/>
      <c r="H82" s="37"/>
      <c r="I82" s="51"/>
    </row>
    <row r="83" spans="2:24" ht="18.75" x14ac:dyDescent="0.25">
      <c r="B83" s="43" t="s">
        <v>57</v>
      </c>
      <c r="C83" s="44" t="s">
        <v>381</v>
      </c>
      <c r="D83" s="45" t="s">
        <v>382</v>
      </c>
      <c r="G83" s="51"/>
      <c r="H83" s="37"/>
      <c r="I83" s="51"/>
    </row>
    <row r="84" spans="2:24" ht="18.75" customHeight="1" x14ac:dyDescent="0.25">
      <c r="B84" s="43" t="s">
        <v>57</v>
      </c>
      <c r="C84" s="44" t="s">
        <v>459</v>
      </c>
      <c r="D84" s="45" t="s">
        <v>460</v>
      </c>
      <c r="G84" s="51"/>
      <c r="H84" s="37"/>
      <c r="I84" s="51"/>
      <c r="X84" s="38"/>
    </row>
    <row r="85" spans="2:24" ht="18.75" customHeight="1" x14ac:dyDescent="0.25">
      <c r="B85" s="43" t="s">
        <v>57</v>
      </c>
      <c r="C85" s="44" t="s">
        <v>461</v>
      </c>
      <c r="D85" s="45" t="s">
        <v>462</v>
      </c>
    </row>
    <row r="86" spans="2:24" ht="18.75" x14ac:dyDescent="0.25">
      <c r="B86" s="43" t="s">
        <v>57</v>
      </c>
      <c r="C86" s="44" t="s">
        <v>267</v>
      </c>
      <c r="D86" s="45" t="s">
        <v>268</v>
      </c>
      <c r="G86" s="51"/>
    </row>
    <row r="87" spans="2:24" ht="18.75" x14ac:dyDescent="0.25">
      <c r="B87" s="43" t="s">
        <v>1037</v>
      </c>
      <c r="C87" s="44" t="s">
        <v>149</v>
      </c>
      <c r="D87" s="45" t="s">
        <v>150</v>
      </c>
    </row>
    <row r="88" spans="2:24" ht="18.75" x14ac:dyDescent="0.25">
      <c r="B88" s="43" t="s">
        <v>57</v>
      </c>
      <c r="C88" s="44" t="s">
        <v>269</v>
      </c>
      <c r="D88" s="45" t="s">
        <v>270</v>
      </c>
      <c r="G88" s="51"/>
      <c r="H88" s="37"/>
      <c r="I88" s="51"/>
    </row>
    <row r="89" spans="2:24" ht="18.75" customHeight="1" x14ac:dyDescent="0.25">
      <c r="B89" s="43" t="s">
        <v>57</v>
      </c>
      <c r="C89" s="44" t="s">
        <v>463</v>
      </c>
      <c r="D89" s="45" t="s">
        <v>464</v>
      </c>
      <c r="E89" s="45"/>
      <c r="G89" s="51"/>
      <c r="H89" s="37"/>
      <c r="I89" s="51"/>
    </row>
    <row r="90" spans="2:24" ht="18.75" x14ac:dyDescent="0.25">
      <c r="B90" s="43" t="s">
        <v>57</v>
      </c>
      <c r="C90" s="44" t="s">
        <v>271</v>
      </c>
      <c r="D90" s="45" t="s">
        <v>272</v>
      </c>
      <c r="G90" s="51"/>
      <c r="H90" s="37"/>
      <c r="I90" s="51"/>
    </row>
    <row r="91" spans="2:24" ht="18.75" x14ac:dyDescent="0.25">
      <c r="B91" s="43" t="s">
        <v>57</v>
      </c>
      <c r="C91" s="44" t="s">
        <v>213</v>
      </c>
      <c r="D91" s="45" t="s">
        <v>214</v>
      </c>
      <c r="G91" s="51"/>
      <c r="H91" s="37"/>
      <c r="I91" s="51"/>
    </row>
    <row r="92" spans="2:24" ht="18.75" customHeight="1" x14ac:dyDescent="0.25">
      <c r="B92" s="43" t="s">
        <v>57</v>
      </c>
      <c r="C92" s="44" t="s">
        <v>539</v>
      </c>
      <c r="D92" s="45" t="s">
        <v>540</v>
      </c>
      <c r="G92" s="51"/>
      <c r="H92" s="37"/>
      <c r="I92" s="51"/>
    </row>
    <row r="93" spans="2:24" ht="18.75" x14ac:dyDescent="0.25">
      <c r="B93" s="43" t="s">
        <v>57</v>
      </c>
      <c r="C93" s="44" t="s">
        <v>273</v>
      </c>
      <c r="D93" s="45" t="s">
        <v>274</v>
      </c>
      <c r="E93" s="45"/>
      <c r="G93" s="51"/>
      <c r="H93" s="37"/>
      <c r="I93" s="51"/>
      <c r="U93" s="38"/>
    </row>
    <row r="94" spans="2:24" ht="18.75" customHeight="1" x14ac:dyDescent="0.25">
      <c r="B94" s="43" t="s">
        <v>57</v>
      </c>
      <c r="C94" s="44" t="s">
        <v>207</v>
      </c>
      <c r="D94" s="45" t="s">
        <v>208</v>
      </c>
      <c r="G94" s="51"/>
      <c r="H94" s="37"/>
      <c r="I94" s="51"/>
      <c r="U94" s="52"/>
    </row>
    <row r="95" spans="2:24" ht="18.75" x14ac:dyDescent="0.25">
      <c r="B95" s="43" t="s">
        <v>57</v>
      </c>
      <c r="C95" s="44" t="s">
        <v>167</v>
      </c>
      <c r="D95" s="45" t="s">
        <v>168</v>
      </c>
      <c r="G95" s="51"/>
      <c r="H95" s="37"/>
      <c r="I95" s="51"/>
    </row>
    <row r="96" spans="2:24" ht="18.75" customHeight="1" x14ac:dyDescent="0.25">
      <c r="B96" s="43" t="s">
        <v>57</v>
      </c>
      <c r="C96" s="44" t="s">
        <v>465</v>
      </c>
      <c r="D96" s="45" t="s">
        <v>466</v>
      </c>
      <c r="G96" s="51"/>
      <c r="H96" s="37"/>
      <c r="I96" s="51"/>
    </row>
    <row r="97" spans="2:20" ht="18.75" x14ac:dyDescent="0.25">
      <c r="B97" s="43" t="s">
        <v>574</v>
      </c>
      <c r="C97" s="44" t="s">
        <v>199</v>
      </c>
      <c r="D97" s="45" t="s">
        <v>200</v>
      </c>
      <c r="G97" s="51"/>
      <c r="H97" s="37"/>
      <c r="I97" s="51"/>
    </row>
    <row r="98" spans="2:20" ht="18.75" customHeight="1" x14ac:dyDescent="0.25">
      <c r="B98" s="43" t="s">
        <v>57</v>
      </c>
      <c r="C98" s="44" t="s">
        <v>275</v>
      </c>
      <c r="D98" s="45" t="s">
        <v>276</v>
      </c>
      <c r="G98" s="51"/>
      <c r="H98" s="37"/>
      <c r="I98" s="51"/>
    </row>
    <row r="99" spans="2:20" ht="18.75" x14ac:dyDescent="0.25">
      <c r="B99" s="43" t="s">
        <v>57</v>
      </c>
      <c r="C99" s="44" t="s">
        <v>277</v>
      </c>
      <c r="D99" s="45" t="s">
        <v>278</v>
      </c>
      <c r="G99" s="51"/>
      <c r="H99" s="37"/>
      <c r="I99" s="51"/>
    </row>
    <row r="100" spans="2:20" ht="18.75" customHeight="1" x14ac:dyDescent="0.25">
      <c r="B100" s="43" t="s">
        <v>57</v>
      </c>
      <c r="C100" s="44" t="s">
        <v>467</v>
      </c>
      <c r="D100" s="45" t="s">
        <v>468</v>
      </c>
      <c r="G100" s="51"/>
      <c r="H100" s="37"/>
      <c r="I100" s="51"/>
    </row>
    <row r="101" spans="2:20" ht="18.75" x14ac:dyDescent="0.25">
      <c r="B101" s="43" t="s">
        <v>57</v>
      </c>
      <c r="C101" s="44" t="s">
        <v>279</v>
      </c>
      <c r="D101" s="45" t="s">
        <v>280</v>
      </c>
    </row>
    <row r="102" spans="2:20" ht="18.75" x14ac:dyDescent="0.25">
      <c r="B102" s="43" t="s">
        <v>57</v>
      </c>
      <c r="C102" s="44" t="s">
        <v>281</v>
      </c>
      <c r="D102" s="45" t="s">
        <v>282</v>
      </c>
      <c r="E102" s="45"/>
      <c r="G102" s="51"/>
      <c r="H102" s="37"/>
      <c r="I102" s="51"/>
    </row>
    <row r="103" spans="2:20" ht="18.75" customHeight="1" x14ac:dyDescent="0.25">
      <c r="B103" s="43" t="s">
        <v>57</v>
      </c>
      <c r="C103" s="44" t="s">
        <v>89</v>
      </c>
      <c r="D103" s="45" t="s">
        <v>90</v>
      </c>
      <c r="G103" s="51"/>
      <c r="H103" s="37"/>
      <c r="I103" s="51"/>
    </row>
    <row r="104" spans="2:20" ht="18.75" x14ac:dyDescent="0.25">
      <c r="B104" s="43" t="s">
        <v>1037</v>
      </c>
      <c r="C104" s="53" t="s">
        <v>151</v>
      </c>
      <c r="D104" s="45" t="s">
        <v>152</v>
      </c>
      <c r="G104" s="51"/>
      <c r="H104" s="37"/>
      <c r="I104" s="51"/>
    </row>
    <row r="105" spans="2:20" ht="18.75" x14ac:dyDescent="0.25">
      <c r="B105" s="43" t="s">
        <v>57</v>
      </c>
      <c r="C105" s="44" t="s">
        <v>383</v>
      </c>
      <c r="D105" s="45" t="s">
        <v>384</v>
      </c>
      <c r="G105" s="51"/>
      <c r="H105" s="37"/>
      <c r="I105" s="51"/>
    </row>
    <row r="106" spans="2:20" ht="18.75" x14ac:dyDescent="0.25">
      <c r="B106" s="43" t="s">
        <v>57</v>
      </c>
      <c r="C106" s="44" t="s">
        <v>283</v>
      </c>
      <c r="D106" s="45" t="s">
        <v>284</v>
      </c>
      <c r="G106" s="51"/>
      <c r="H106" s="37"/>
      <c r="I106" s="51"/>
    </row>
    <row r="107" spans="2:20" ht="18.75" x14ac:dyDescent="0.25">
      <c r="B107" s="43" t="s">
        <v>57</v>
      </c>
      <c r="C107" s="44" t="s">
        <v>285</v>
      </c>
      <c r="D107" s="45" t="s">
        <v>286</v>
      </c>
      <c r="G107" s="51"/>
      <c r="H107" s="37"/>
      <c r="I107" s="51"/>
    </row>
    <row r="108" spans="2:20" ht="18.75" customHeight="1" x14ac:dyDescent="0.25">
      <c r="B108" s="43" t="s">
        <v>57</v>
      </c>
      <c r="C108" s="44" t="s">
        <v>83</v>
      </c>
      <c r="D108" s="45" t="s">
        <v>84</v>
      </c>
      <c r="G108" s="51"/>
      <c r="H108" s="37"/>
      <c r="I108" s="51"/>
    </row>
    <row r="109" spans="2:20" ht="18.75" customHeight="1" x14ac:dyDescent="0.25">
      <c r="B109" s="43" t="s">
        <v>57</v>
      </c>
      <c r="C109" s="44" t="s">
        <v>287</v>
      </c>
      <c r="D109" s="45" t="s">
        <v>288</v>
      </c>
      <c r="G109" s="51"/>
      <c r="H109" s="37"/>
      <c r="I109" s="51"/>
    </row>
    <row r="110" spans="2:20" ht="18.75" x14ac:dyDescent="0.25">
      <c r="B110" s="43" t="s">
        <v>57</v>
      </c>
      <c r="C110" s="44" t="s">
        <v>385</v>
      </c>
      <c r="D110" s="45" t="s">
        <v>386</v>
      </c>
      <c r="G110" s="51"/>
      <c r="H110" s="37"/>
      <c r="I110" s="51"/>
    </row>
    <row r="111" spans="2:20" ht="18.75" x14ac:dyDescent="0.25">
      <c r="B111" s="43" t="s">
        <v>57</v>
      </c>
      <c r="C111" s="44" t="s">
        <v>179</v>
      </c>
      <c r="D111" s="45" t="s">
        <v>180</v>
      </c>
      <c r="E111" s="45"/>
      <c r="G111" s="51"/>
      <c r="H111" s="37"/>
      <c r="I111" s="51"/>
      <c r="T111" s="38"/>
    </row>
    <row r="112" spans="2:20" ht="18.75" customHeight="1" x14ac:dyDescent="0.25">
      <c r="B112" s="43" t="s">
        <v>57</v>
      </c>
      <c r="C112" s="44" t="s">
        <v>469</v>
      </c>
      <c r="D112" s="45" t="s">
        <v>470</v>
      </c>
      <c r="G112" s="51"/>
      <c r="H112" s="37"/>
      <c r="I112" s="51"/>
    </row>
    <row r="113" spans="2:9" ht="18.75" x14ac:dyDescent="0.25">
      <c r="B113" s="43" t="s">
        <v>57</v>
      </c>
      <c r="C113" s="44" t="s">
        <v>289</v>
      </c>
      <c r="D113" s="45" t="s">
        <v>290</v>
      </c>
      <c r="G113" s="51"/>
      <c r="H113" s="37"/>
      <c r="I113" s="51"/>
    </row>
    <row r="114" spans="2:9" ht="18.75" x14ac:dyDescent="0.25">
      <c r="B114" s="43" t="s">
        <v>57</v>
      </c>
      <c r="C114" s="44" t="s">
        <v>125</v>
      </c>
      <c r="D114" s="45" t="s">
        <v>126</v>
      </c>
      <c r="G114" s="51"/>
      <c r="H114" s="37"/>
      <c r="I114" s="51"/>
    </row>
    <row r="115" spans="2:9" ht="18.75" customHeight="1" x14ac:dyDescent="0.25">
      <c r="B115" s="43" t="s">
        <v>57</v>
      </c>
      <c r="C115" s="44" t="s">
        <v>387</v>
      </c>
      <c r="D115" s="45" t="s">
        <v>388</v>
      </c>
      <c r="G115" s="51"/>
      <c r="H115" s="37"/>
      <c r="I115" s="51"/>
    </row>
    <row r="116" spans="2:9" ht="18.75" customHeight="1" x14ac:dyDescent="0.25">
      <c r="B116" s="43" t="s">
        <v>57</v>
      </c>
      <c r="C116" s="44" t="s">
        <v>423</v>
      </c>
      <c r="D116" s="45" t="s">
        <v>424</v>
      </c>
      <c r="G116" s="51"/>
      <c r="H116" s="37"/>
      <c r="I116" s="51"/>
    </row>
    <row r="117" spans="2:9" ht="18.75" x14ac:dyDescent="0.25">
      <c r="B117" s="43" t="s">
        <v>57</v>
      </c>
      <c r="C117" s="44" t="s">
        <v>291</v>
      </c>
      <c r="D117" s="45" t="s">
        <v>292</v>
      </c>
      <c r="G117" s="51"/>
      <c r="H117" s="37"/>
      <c r="I117" s="51"/>
    </row>
    <row r="118" spans="2:9" ht="18.75" x14ac:dyDescent="0.25">
      <c r="B118" s="43" t="s">
        <v>57</v>
      </c>
      <c r="C118" s="44" t="s">
        <v>137</v>
      </c>
      <c r="D118" s="45" t="s">
        <v>138</v>
      </c>
      <c r="G118" s="51"/>
      <c r="H118" s="37"/>
      <c r="I118" s="51"/>
    </row>
    <row r="119" spans="2:9" ht="18.75" customHeight="1" x14ac:dyDescent="0.25">
      <c r="B119" s="43" t="s">
        <v>573</v>
      </c>
      <c r="C119" s="44" t="s">
        <v>119</v>
      </c>
      <c r="D119" s="45" t="s">
        <v>120</v>
      </c>
    </row>
    <row r="120" spans="2:9" ht="18.75" x14ac:dyDescent="0.25">
      <c r="B120" s="43" t="s">
        <v>57</v>
      </c>
      <c r="C120" s="44" t="s">
        <v>293</v>
      </c>
      <c r="D120" s="45" t="s">
        <v>294</v>
      </c>
      <c r="G120" s="51"/>
      <c r="H120" s="37"/>
      <c r="I120" s="51"/>
    </row>
    <row r="121" spans="2:9" ht="18.75" x14ac:dyDescent="0.25">
      <c r="B121" s="43" t="s">
        <v>57</v>
      </c>
      <c r="C121" s="44" t="s">
        <v>187</v>
      </c>
      <c r="D121" s="45" t="s">
        <v>188</v>
      </c>
      <c r="G121" s="51"/>
      <c r="H121" s="37"/>
      <c r="I121" s="51"/>
    </row>
    <row r="122" spans="2:9" ht="18.75" x14ac:dyDescent="0.25">
      <c r="B122" s="43" t="s">
        <v>57</v>
      </c>
      <c r="C122" s="44" t="s">
        <v>389</v>
      </c>
      <c r="D122" s="45" t="s">
        <v>390</v>
      </c>
      <c r="G122" s="51"/>
      <c r="H122" s="37"/>
      <c r="I122" s="51"/>
    </row>
    <row r="123" spans="2:9" ht="18.75" customHeight="1" x14ac:dyDescent="0.25">
      <c r="B123" s="43" t="s">
        <v>57</v>
      </c>
      <c r="C123" s="44" t="s">
        <v>541</v>
      </c>
      <c r="D123" s="45" t="s">
        <v>542</v>
      </c>
      <c r="G123" s="51"/>
      <c r="H123" s="37"/>
      <c r="I123" s="51"/>
    </row>
    <row r="124" spans="2:9" ht="18.75" customHeight="1" x14ac:dyDescent="0.25">
      <c r="B124" s="43" t="s">
        <v>57</v>
      </c>
      <c r="C124" s="44" t="s">
        <v>425</v>
      </c>
      <c r="D124" s="45" t="s">
        <v>426</v>
      </c>
      <c r="G124" s="51"/>
      <c r="H124" s="37"/>
      <c r="I124" s="51"/>
    </row>
    <row r="125" spans="2:9" ht="18.75" x14ac:dyDescent="0.25">
      <c r="B125" s="43" t="s">
        <v>57</v>
      </c>
      <c r="C125" s="44" t="s">
        <v>351</v>
      </c>
      <c r="D125" s="45" t="s">
        <v>352</v>
      </c>
      <c r="G125" s="51"/>
      <c r="H125" s="37"/>
      <c r="I125" s="51"/>
    </row>
    <row r="126" spans="2:9" ht="18.75" x14ac:dyDescent="0.25">
      <c r="B126" s="43" t="s">
        <v>57</v>
      </c>
      <c r="C126" s="44" t="s">
        <v>91</v>
      </c>
      <c r="D126" s="45" t="s">
        <v>92</v>
      </c>
      <c r="G126" s="51"/>
      <c r="H126" s="37"/>
      <c r="I126" s="51"/>
    </row>
    <row r="127" spans="2:9" ht="18.75" customHeight="1" x14ac:dyDescent="0.25">
      <c r="B127" s="43" t="s">
        <v>57</v>
      </c>
      <c r="C127" s="44" t="s">
        <v>565</v>
      </c>
      <c r="D127" s="45" t="s">
        <v>566</v>
      </c>
      <c r="G127" s="51"/>
      <c r="H127" s="37"/>
      <c r="I127" s="51"/>
    </row>
    <row r="128" spans="2:9" ht="18.75" customHeight="1" x14ac:dyDescent="0.25">
      <c r="B128" s="43" t="s">
        <v>57</v>
      </c>
      <c r="C128" s="44" t="s">
        <v>543</v>
      </c>
      <c r="D128" s="45" t="s">
        <v>544</v>
      </c>
      <c r="G128" s="51"/>
      <c r="H128" s="37"/>
      <c r="I128" s="51"/>
    </row>
    <row r="129" spans="2:9" ht="18.75" x14ac:dyDescent="0.25">
      <c r="B129" s="43" t="s">
        <v>573</v>
      </c>
      <c r="C129" s="44" t="s">
        <v>127</v>
      </c>
      <c r="D129" s="45" t="s">
        <v>128</v>
      </c>
      <c r="G129" s="51"/>
      <c r="H129" s="37"/>
      <c r="I129" s="51"/>
    </row>
    <row r="130" spans="2:9" ht="18.75" x14ac:dyDescent="0.25">
      <c r="B130" s="43" t="s">
        <v>57</v>
      </c>
      <c r="C130" s="44" t="s">
        <v>65</v>
      </c>
      <c r="D130" s="45" t="s">
        <v>66</v>
      </c>
    </row>
    <row r="131" spans="2:9" ht="18.75" customHeight="1" x14ac:dyDescent="0.25">
      <c r="B131" s="43" t="s">
        <v>57</v>
      </c>
      <c r="C131" s="44" t="s">
        <v>569</v>
      </c>
      <c r="D131" s="45" t="s">
        <v>570</v>
      </c>
      <c r="G131" s="51"/>
      <c r="H131" s="37"/>
      <c r="I131" s="51"/>
    </row>
    <row r="132" spans="2:9" ht="18.75" x14ac:dyDescent="0.25">
      <c r="B132" s="43" t="s">
        <v>573</v>
      </c>
      <c r="C132" s="44" t="s">
        <v>121</v>
      </c>
      <c r="D132" s="45" t="s">
        <v>122</v>
      </c>
      <c r="G132" s="51"/>
      <c r="H132" s="37"/>
      <c r="I132" s="51"/>
    </row>
    <row r="133" spans="2:9" ht="18.75" customHeight="1" x14ac:dyDescent="0.25">
      <c r="B133" s="43" t="s">
        <v>574</v>
      </c>
      <c r="C133" s="44" t="s">
        <v>201</v>
      </c>
      <c r="D133" s="45" t="s">
        <v>202</v>
      </c>
      <c r="E133" s="45"/>
      <c r="G133" s="51"/>
      <c r="H133" s="37"/>
      <c r="I133" s="51"/>
    </row>
    <row r="134" spans="2:9" ht="18.75" customHeight="1" x14ac:dyDescent="0.25">
      <c r="B134" s="43" t="s">
        <v>57</v>
      </c>
      <c r="C134" s="44" t="s">
        <v>545</v>
      </c>
      <c r="D134" s="45" t="s">
        <v>546</v>
      </c>
      <c r="G134" s="51"/>
      <c r="H134" s="37"/>
      <c r="I134" s="51"/>
    </row>
    <row r="135" spans="2:9" ht="18.75" x14ac:dyDescent="0.25">
      <c r="B135" s="43" t="s">
        <v>57</v>
      </c>
      <c r="C135" s="44" t="s">
        <v>295</v>
      </c>
      <c r="D135" s="45" t="s">
        <v>296</v>
      </c>
      <c r="G135" s="51"/>
      <c r="H135" s="37"/>
      <c r="I135" s="51"/>
    </row>
    <row r="136" spans="2:9" ht="18.75" customHeight="1" x14ac:dyDescent="0.25">
      <c r="B136" s="43" t="s">
        <v>57</v>
      </c>
      <c r="C136" s="44" t="s">
        <v>471</v>
      </c>
      <c r="D136" s="45" t="s">
        <v>472</v>
      </c>
      <c r="G136" s="51"/>
      <c r="H136" s="37"/>
      <c r="I136" s="51"/>
    </row>
    <row r="137" spans="2:9" ht="18.75" customHeight="1" x14ac:dyDescent="0.25">
      <c r="B137" s="43" t="s">
        <v>57</v>
      </c>
      <c r="C137" s="44" t="s">
        <v>473</v>
      </c>
      <c r="D137" s="45" t="s">
        <v>474</v>
      </c>
      <c r="G137" s="51"/>
      <c r="H137" s="37"/>
      <c r="I137" s="51"/>
    </row>
    <row r="138" spans="2:9" ht="18.75" x14ac:dyDescent="0.25">
      <c r="B138" s="43" t="s">
        <v>57</v>
      </c>
      <c r="C138" s="44" t="s">
        <v>297</v>
      </c>
      <c r="D138" s="45" t="s">
        <v>298</v>
      </c>
      <c r="G138" s="51"/>
      <c r="H138" s="37"/>
      <c r="I138" s="51"/>
    </row>
    <row r="139" spans="2:9" ht="18.75" customHeight="1" x14ac:dyDescent="0.25">
      <c r="B139" s="43" t="s">
        <v>57</v>
      </c>
      <c r="C139" s="44" t="s">
        <v>513</v>
      </c>
      <c r="D139" s="45" t="s">
        <v>514</v>
      </c>
      <c r="G139" s="51"/>
      <c r="H139" s="37"/>
      <c r="I139" s="51"/>
    </row>
    <row r="140" spans="2:9" ht="18.75" customHeight="1" x14ac:dyDescent="0.25">
      <c r="B140" s="43" t="s">
        <v>57</v>
      </c>
      <c r="C140" s="44" t="s">
        <v>547</v>
      </c>
      <c r="D140" s="45" t="s">
        <v>548</v>
      </c>
      <c r="E140" s="45"/>
      <c r="G140" s="51"/>
      <c r="H140" s="37"/>
      <c r="I140" s="51"/>
    </row>
    <row r="141" spans="2:9" ht="18.75" x14ac:dyDescent="0.25">
      <c r="B141" s="43" t="s">
        <v>57</v>
      </c>
      <c r="C141" s="44" t="s">
        <v>299</v>
      </c>
      <c r="D141" s="45" t="s">
        <v>300</v>
      </c>
      <c r="G141" s="51"/>
      <c r="H141" s="37"/>
      <c r="I141" s="51"/>
    </row>
    <row r="142" spans="2:9" ht="18.75" customHeight="1" x14ac:dyDescent="0.25">
      <c r="B142" s="43" t="s">
        <v>57</v>
      </c>
      <c r="C142" s="44" t="s">
        <v>515</v>
      </c>
      <c r="D142" s="45" t="s">
        <v>516</v>
      </c>
      <c r="G142" s="51"/>
      <c r="H142" s="37"/>
      <c r="I142" s="51"/>
    </row>
    <row r="143" spans="2:9" ht="18.75" customHeight="1" x14ac:dyDescent="0.25">
      <c r="B143" s="43" t="s">
        <v>57</v>
      </c>
      <c r="C143" s="44" t="s">
        <v>391</v>
      </c>
      <c r="D143" s="45" t="s">
        <v>392</v>
      </c>
      <c r="G143" s="51"/>
      <c r="H143" s="37"/>
      <c r="I143" s="51"/>
    </row>
    <row r="144" spans="2:9" ht="18.75" x14ac:dyDescent="0.25">
      <c r="B144" s="43" t="s">
        <v>57</v>
      </c>
      <c r="C144" s="44" t="s">
        <v>301</v>
      </c>
      <c r="D144" s="45" t="s">
        <v>302</v>
      </c>
      <c r="G144" s="51"/>
      <c r="H144" s="37"/>
      <c r="I144" s="51"/>
    </row>
    <row r="145" spans="2:21" ht="18.75" x14ac:dyDescent="0.25">
      <c r="B145" s="43" t="s">
        <v>57</v>
      </c>
      <c r="C145" s="44" t="s">
        <v>163</v>
      </c>
      <c r="D145" s="45" t="s">
        <v>164</v>
      </c>
      <c r="G145" s="51"/>
      <c r="H145" s="37"/>
      <c r="I145" s="51"/>
    </row>
    <row r="146" spans="2:21" ht="18.75" customHeight="1" x14ac:dyDescent="0.25">
      <c r="B146" s="43" t="s">
        <v>57</v>
      </c>
      <c r="C146" s="44" t="s">
        <v>549</v>
      </c>
      <c r="D146" s="45" t="s">
        <v>550</v>
      </c>
      <c r="G146" s="51"/>
      <c r="H146" s="37"/>
      <c r="I146" s="51"/>
    </row>
    <row r="147" spans="2:21" ht="18.75" customHeight="1" x14ac:dyDescent="0.25">
      <c r="B147" s="43" t="s">
        <v>57</v>
      </c>
      <c r="C147" s="44" t="s">
        <v>475</v>
      </c>
      <c r="D147" s="45" t="s">
        <v>476</v>
      </c>
      <c r="G147" s="51"/>
      <c r="H147" s="37"/>
      <c r="I147" s="51"/>
      <c r="U147" s="38"/>
    </row>
    <row r="148" spans="2:21" ht="18.75" customHeight="1" x14ac:dyDescent="0.25">
      <c r="B148" s="43" t="s">
        <v>57</v>
      </c>
      <c r="C148" s="44" t="s">
        <v>477</v>
      </c>
      <c r="D148" s="45" t="s">
        <v>478</v>
      </c>
      <c r="G148" s="51"/>
      <c r="H148" s="37"/>
      <c r="I148" s="51"/>
    </row>
    <row r="149" spans="2:21" ht="18.75" customHeight="1" x14ac:dyDescent="0.25">
      <c r="B149" s="43" t="s">
        <v>1037</v>
      </c>
      <c r="C149" s="44" t="s">
        <v>153</v>
      </c>
      <c r="D149" s="45" t="s">
        <v>154</v>
      </c>
      <c r="G149" s="51"/>
      <c r="H149" s="37"/>
      <c r="I149" s="51"/>
    </row>
    <row r="150" spans="2:21" ht="18.75" customHeight="1" x14ac:dyDescent="0.25">
      <c r="B150" s="43" t="s">
        <v>57</v>
      </c>
      <c r="C150" s="44" t="s">
        <v>479</v>
      </c>
      <c r="D150" s="45" t="s">
        <v>480</v>
      </c>
    </row>
    <row r="151" spans="2:21" ht="18.75" customHeight="1" x14ac:dyDescent="0.25">
      <c r="B151" s="43" t="s">
        <v>57</v>
      </c>
      <c r="C151" s="44" t="s">
        <v>303</v>
      </c>
      <c r="D151" s="45" t="s">
        <v>304</v>
      </c>
      <c r="G151" s="51"/>
      <c r="H151" s="37"/>
      <c r="I151" s="51"/>
    </row>
    <row r="152" spans="2:21" ht="18.75" customHeight="1" x14ac:dyDescent="0.25">
      <c r="B152" s="43" t="s">
        <v>57</v>
      </c>
      <c r="C152" s="44" t="s">
        <v>551</v>
      </c>
      <c r="D152" s="45" t="s">
        <v>552</v>
      </c>
      <c r="G152" s="51"/>
      <c r="H152" s="37"/>
      <c r="I152" s="51"/>
    </row>
    <row r="153" spans="2:21" ht="18.75" customHeight="1" x14ac:dyDescent="0.25">
      <c r="B153" s="43" t="s">
        <v>57</v>
      </c>
      <c r="C153" s="44" t="s">
        <v>481</v>
      </c>
      <c r="D153" s="45" t="s">
        <v>482</v>
      </c>
      <c r="G153" s="51"/>
      <c r="H153" s="37"/>
      <c r="I153" s="51"/>
    </row>
    <row r="154" spans="2:21" ht="18.75" customHeight="1" x14ac:dyDescent="0.25">
      <c r="B154" s="43" t="s">
        <v>57</v>
      </c>
      <c r="C154" s="44" t="s">
        <v>305</v>
      </c>
      <c r="D154" s="45" t="s">
        <v>306</v>
      </c>
      <c r="G154" s="51"/>
      <c r="H154" s="37"/>
      <c r="I154" s="51"/>
    </row>
    <row r="155" spans="2:21" ht="18.75" x14ac:dyDescent="0.25">
      <c r="B155" s="43" t="s">
        <v>57</v>
      </c>
      <c r="C155" s="44" t="s">
        <v>175</v>
      </c>
      <c r="D155" s="45" t="s">
        <v>176</v>
      </c>
      <c r="G155" s="51"/>
      <c r="H155" s="37"/>
      <c r="I155" s="51"/>
    </row>
    <row r="156" spans="2:21" ht="18.75" customHeight="1" x14ac:dyDescent="0.25">
      <c r="B156" s="43" t="s">
        <v>57</v>
      </c>
      <c r="C156" s="44" t="s">
        <v>177</v>
      </c>
      <c r="D156" s="45" t="s">
        <v>178</v>
      </c>
      <c r="G156" s="51"/>
      <c r="H156" s="37"/>
      <c r="I156" s="51"/>
    </row>
    <row r="157" spans="2:21" ht="18.75" customHeight="1" x14ac:dyDescent="0.25">
      <c r="B157" s="43" t="s">
        <v>57</v>
      </c>
      <c r="C157" s="44" t="s">
        <v>483</v>
      </c>
      <c r="D157" s="45" t="s">
        <v>484</v>
      </c>
      <c r="G157" s="51"/>
      <c r="H157" s="37"/>
      <c r="I157" s="51"/>
    </row>
    <row r="158" spans="2:21" ht="18.75" x14ac:dyDescent="0.25">
      <c r="B158" s="43" t="s">
        <v>57</v>
      </c>
      <c r="C158" s="44" t="s">
        <v>393</v>
      </c>
      <c r="D158" s="45" t="s">
        <v>394</v>
      </c>
      <c r="G158" s="51"/>
      <c r="H158" s="37"/>
      <c r="I158" s="51"/>
    </row>
    <row r="159" spans="2:21" ht="18.75" customHeight="1" x14ac:dyDescent="0.25">
      <c r="B159" s="43" t="s">
        <v>57</v>
      </c>
      <c r="C159" s="44" t="s">
        <v>183</v>
      </c>
      <c r="D159" s="45" t="s">
        <v>184</v>
      </c>
      <c r="G159" s="51"/>
      <c r="H159" s="37"/>
      <c r="I159" s="51"/>
    </row>
    <row r="160" spans="2:21" ht="18.75" customHeight="1" x14ac:dyDescent="0.25">
      <c r="B160" s="43" t="s">
        <v>57</v>
      </c>
      <c r="C160" s="44" t="s">
        <v>485</v>
      </c>
      <c r="D160" s="45" t="s">
        <v>486</v>
      </c>
      <c r="G160" s="51"/>
      <c r="H160" s="37"/>
      <c r="I160" s="51"/>
    </row>
    <row r="161" spans="2:21" ht="18.75" customHeight="1" x14ac:dyDescent="0.25">
      <c r="B161" s="43" t="s">
        <v>57</v>
      </c>
      <c r="C161" s="44" t="s">
        <v>553</v>
      </c>
      <c r="D161" s="45" t="s">
        <v>554</v>
      </c>
      <c r="G161" s="51"/>
      <c r="H161" s="37"/>
      <c r="I161" s="51"/>
    </row>
    <row r="162" spans="2:21" ht="18.75" customHeight="1" x14ac:dyDescent="0.25">
      <c r="B162" s="43" t="s">
        <v>57</v>
      </c>
      <c r="C162" s="44" t="s">
        <v>517</v>
      </c>
      <c r="D162" s="45" t="s">
        <v>518</v>
      </c>
      <c r="G162" s="51"/>
      <c r="H162" s="37"/>
      <c r="I162" s="51"/>
    </row>
    <row r="163" spans="2:21" ht="18.75" customHeight="1" x14ac:dyDescent="0.25">
      <c r="B163" s="43" t="s">
        <v>57</v>
      </c>
      <c r="C163" s="44" t="s">
        <v>487</v>
      </c>
      <c r="D163" s="45" t="s">
        <v>488</v>
      </c>
    </row>
    <row r="164" spans="2:21" ht="18.75" customHeight="1" x14ac:dyDescent="0.25">
      <c r="B164" s="43" t="s">
        <v>57</v>
      </c>
      <c r="C164" s="44" t="s">
        <v>217</v>
      </c>
      <c r="D164" s="45" t="s">
        <v>218</v>
      </c>
      <c r="G164" s="51"/>
      <c r="H164" s="37"/>
      <c r="I164" s="51"/>
    </row>
    <row r="165" spans="2:21" ht="18.75" customHeight="1" x14ac:dyDescent="0.25">
      <c r="B165" s="43" t="s">
        <v>57</v>
      </c>
      <c r="C165" s="44" t="s">
        <v>555</v>
      </c>
      <c r="D165" s="45" t="s">
        <v>556</v>
      </c>
      <c r="G165" s="51"/>
      <c r="H165" s="37"/>
      <c r="I165" s="51"/>
    </row>
    <row r="166" spans="2:21" ht="18.75" customHeight="1" x14ac:dyDescent="0.25">
      <c r="B166" s="43" t="s">
        <v>574</v>
      </c>
      <c r="C166" s="44" t="s">
        <v>203</v>
      </c>
      <c r="D166" s="45" t="s">
        <v>204</v>
      </c>
      <c r="G166" s="51"/>
      <c r="H166" s="37"/>
      <c r="I166" s="51"/>
    </row>
    <row r="167" spans="2:21" ht="18.75" customHeight="1" x14ac:dyDescent="0.25">
      <c r="B167" s="43" t="s">
        <v>57</v>
      </c>
      <c r="C167" s="44" t="s">
        <v>489</v>
      </c>
      <c r="D167" s="45" t="s">
        <v>490</v>
      </c>
      <c r="G167" s="51"/>
    </row>
    <row r="168" spans="2:21" ht="18.75" customHeight="1" x14ac:dyDescent="0.25">
      <c r="B168" s="43" t="s">
        <v>57</v>
      </c>
      <c r="C168" s="44" t="s">
        <v>181</v>
      </c>
      <c r="D168" s="45" t="s">
        <v>182</v>
      </c>
      <c r="G168" s="51"/>
      <c r="H168" s="37"/>
      <c r="I168" s="51"/>
      <c r="U168" s="38"/>
    </row>
    <row r="169" spans="2:21" ht="18.75" customHeight="1" x14ac:dyDescent="0.25">
      <c r="B169" s="43" t="s">
        <v>57</v>
      </c>
      <c r="C169" s="44" t="s">
        <v>491</v>
      </c>
      <c r="D169" s="45" t="s">
        <v>492</v>
      </c>
      <c r="G169" s="51"/>
      <c r="H169" s="37"/>
      <c r="I169" s="51"/>
    </row>
    <row r="170" spans="2:21" ht="18.75" customHeight="1" x14ac:dyDescent="0.25">
      <c r="B170" s="43" t="s">
        <v>57</v>
      </c>
      <c r="C170" s="44" t="s">
        <v>493</v>
      </c>
      <c r="D170" s="45" t="s">
        <v>494</v>
      </c>
      <c r="G170" s="51"/>
      <c r="H170" s="37"/>
      <c r="I170" s="51"/>
    </row>
    <row r="171" spans="2:21" ht="18.75" customHeight="1" x14ac:dyDescent="0.25">
      <c r="B171" s="43" t="s">
        <v>57</v>
      </c>
      <c r="C171" s="44" t="s">
        <v>307</v>
      </c>
      <c r="D171" s="45" t="s">
        <v>308</v>
      </c>
      <c r="G171" s="51"/>
      <c r="H171" s="37"/>
      <c r="I171" s="51"/>
    </row>
    <row r="172" spans="2:21" ht="18.75" x14ac:dyDescent="0.25">
      <c r="B172" s="43" t="s">
        <v>57</v>
      </c>
      <c r="C172" s="44" t="s">
        <v>395</v>
      </c>
      <c r="D172" s="45" t="s">
        <v>396</v>
      </c>
      <c r="G172" s="51"/>
      <c r="H172" s="37"/>
      <c r="I172" s="51"/>
    </row>
    <row r="173" spans="2:21" ht="18.75" customHeight="1" x14ac:dyDescent="0.25">
      <c r="B173" s="43" t="s">
        <v>1037</v>
      </c>
      <c r="C173" s="44" t="s">
        <v>155</v>
      </c>
      <c r="D173" s="45" t="s">
        <v>156</v>
      </c>
      <c r="G173" s="51"/>
      <c r="H173" s="37"/>
      <c r="I173" s="51"/>
    </row>
    <row r="174" spans="2:21" ht="18.75" customHeight="1" x14ac:dyDescent="0.25">
      <c r="B174" s="43" t="s">
        <v>57</v>
      </c>
      <c r="C174" s="44" t="s">
        <v>309</v>
      </c>
      <c r="D174" s="45" t="s">
        <v>310</v>
      </c>
      <c r="G174" s="51"/>
      <c r="H174" s="37"/>
      <c r="I174" s="51"/>
    </row>
    <row r="175" spans="2:21" ht="18.75" customHeight="1" x14ac:dyDescent="0.25">
      <c r="B175" s="43" t="s">
        <v>57</v>
      </c>
      <c r="C175" s="44" t="s">
        <v>397</v>
      </c>
      <c r="D175" s="45" t="s">
        <v>398</v>
      </c>
      <c r="G175" s="51"/>
      <c r="H175" s="37"/>
      <c r="I175" s="51"/>
    </row>
    <row r="176" spans="2:21" ht="18.75" customHeight="1" x14ac:dyDescent="0.25">
      <c r="B176" s="43" t="s">
        <v>57</v>
      </c>
      <c r="C176" s="44" t="s">
        <v>311</v>
      </c>
      <c r="D176" s="45" t="s">
        <v>312</v>
      </c>
      <c r="G176" s="51"/>
      <c r="H176" s="37"/>
      <c r="I176" s="51"/>
    </row>
    <row r="177" spans="2:9" ht="18.75" customHeight="1" x14ac:dyDescent="0.25">
      <c r="B177" s="43" t="s">
        <v>57</v>
      </c>
      <c r="C177" s="44" t="s">
        <v>427</v>
      </c>
      <c r="D177" s="45" t="s">
        <v>428</v>
      </c>
      <c r="G177" s="51"/>
      <c r="H177" s="37"/>
      <c r="I177" s="51"/>
    </row>
    <row r="178" spans="2:9" ht="18.75" customHeight="1" x14ac:dyDescent="0.25">
      <c r="B178" s="43" t="s">
        <v>57</v>
      </c>
      <c r="C178" s="44" t="s">
        <v>399</v>
      </c>
      <c r="D178" s="45" t="s">
        <v>400</v>
      </c>
      <c r="G178" s="51"/>
      <c r="H178" s="37"/>
      <c r="I178" s="51"/>
    </row>
    <row r="179" spans="2:9" ht="18.75" x14ac:dyDescent="0.25">
      <c r="B179" s="43" t="s">
        <v>57</v>
      </c>
      <c r="C179" s="44" t="s">
        <v>95</v>
      </c>
      <c r="D179" s="45" t="s">
        <v>96</v>
      </c>
      <c r="G179" s="51"/>
      <c r="H179" s="37"/>
      <c r="I179" s="51"/>
    </row>
    <row r="180" spans="2:9" ht="18.75" customHeight="1" x14ac:dyDescent="0.25">
      <c r="B180" s="43" t="s">
        <v>57</v>
      </c>
      <c r="C180" s="44" t="s">
        <v>313</v>
      </c>
      <c r="D180" s="45" t="s">
        <v>314</v>
      </c>
      <c r="G180" s="51"/>
      <c r="H180" s="37"/>
      <c r="I180" s="51"/>
    </row>
    <row r="181" spans="2:9" ht="18.75" customHeight="1" x14ac:dyDescent="0.25">
      <c r="B181" s="43" t="s">
        <v>57</v>
      </c>
      <c r="C181" s="44" t="s">
        <v>107</v>
      </c>
      <c r="D181" s="45" t="s">
        <v>108</v>
      </c>
      <c r="G181" s="51"/>
      <c r="H181" s="37"/>
      <c r="I181" s="51"/>
    </row>
    <row r="182" spans="2:9" ht="18.75" customHeight="1" x14ac:dyDescent="0.25">
      <c r="B182" s="43" t="s">
        <v>57</v>
      </c>
      <c r="C182" s="44" t="s">
        <v>315</v>
      </c>
      <c r="D182" s="45" t="s">
        <v>316</v>
      </c>
      <c r="G182" s="51"/>
      <c r="H182" s="37"/>
      <c r="I182" s="51"/>
    </row>
    <row r="183" spans="2:9" ht="18.75" customHeight="1" x14ac:dyDescent="0.25">
      <c r="B183" s="43" t="s">
        <v>57</v>
      </c>
      <c r="C183" s="44" t="s">
        <v>73</v>
      </c>
      <c r="D183" s="45" t="s">
        <v>74</v>
      </c>
      <c r="G183" s="51"/>
      <c r="H183" s="37"/>
      <c r="I183" s="51"/>
    </row>
    <row r="184" spans="2:9" ht="18.75" customHeight="1" x14ac:dyDescent="0.25">
      <c r="B184" s="43" t="s">
        <v>57</v>
      </c>
      <c r="C184" s="44" t="s">
        <v>93</v>
      </c>
      <c r="D184" s="45" t="s">
        <v>94</v>
      </c>
      <c r="G184" s="51"/>
      <c r="H184" s="37"/>
      <c r="I184" s="51"/>
    </row>
    <row r="185" spans="2:9" ht="18.75" customHeight="1" x14ac:dyDescent="0.25">
      <c r="B185" s="43" t="s">
        <v>57</v>
      </c>
      <c r="C185" s="44" t="s">
        <v>401</v>
      </c>
      <c r="D185" s="45" t="s">
        <v>402</v>
      </c>
      <c r="G185" s="51"/>
      <c r="H185" s="37"/>
      <c r="I185" s="51"/>
    </row>
    <row r="186" spans="2:9" ht="18.75" customHeight="1" x14ac:dyDescent="0.25">
      <c r="B186" s="43" t="s">
        <v>57</v>
      </c>
      <c r="C186" s="44" t="s">
        <v>403</v>
      </c>
      <c r="D186" s="45" t="s">
        <v>404</v>
      </c>
      <c r="G186" s="51"/>
      <c r="H186" s="37"/>
      <c r="I186" s="51"/>
    </row>
    <row r="187" spans="2:9" ht="18.75" customHeight="1" x14ac:dyDescent="0.25">
      <c r="B187" s="43" t="s">
        <v>573</v>
      </c>
      <c r="C187" s="44" t="s">
        <v>129</v>
      </c>
      <c r="D187" s="45" t="s">
        <v>130</v>
      </c>
      <c r="G187" s="51"/>
      <c r="H187" s="37"/>
      <c r="I187" s="51"/>
    </row>
    <row r="188" spans="2:9" ht="18.75" customHeight="1" x14ac:dyDescent="0.25">
      <c r="B188" s="43" t="s">
        <v>57</v>
      </c>
      <c r="C188" s="44" t="s">
        <v>317</v>
      </c>
      <c r="D188" s="45" t="s">
        <v>318</v>
      </c>
      <c r="G188" s="51"/>
      <c r="H188" s="37"/>
      <c r="I188" s="51"/>
    </row>
    <row r="189" spans="2:9" ht="18.75" customHeight="1" x14ac:dyDescent="0.25">
      <c r="B189" s="43" t="s">
        <v>57</v>
      </c>
      <c r="C189" s="44" t="s">
        <v>319</v>
      </c>
      <c r="D189" s="45" t="s">
        <v>320</v>
      </c>
      <c r="G189" s="51"/>
      <c r="H189" s="37"/>
      <c r="I189" s="51"/>
    </row>
    <row r="190" spans="2:9" ht="18.75" customHeight="1" x14ac:dyDescent="0.25">
      <c r="B190" s="43" t="s">
        <v>57</v>
      </c>
      <c r="C190" s="44" t="s">
        <v>429</v>
      </c>
      <c r="D190" s="45" t="s">
        <v>430</v>
      </c>
      <c r="G190" s="51"/>
      <c r="H190" s="37"/>
      <c r="I190" s="51"/>
    </row>
    <row r="191" spans="2:9" ht="18.75" customHeight="1" x14ac:dyDescent="0.25">
      <c r="B191" s="43" t="s">
        <v>57</v>
      </c>
      <c r="C191" s="44" t="s">
        <v>75</v>
      </c>
      <c r="D191" s="45" t="s">
        <v>76</v>
      </c>
      <c r="G191" s="51"/>
      <c r="H191" s="37"/>
      <c r="I191" s="51"/>
    </row>
    <row r="192" spans="2:9" ht="18.75" customHeight="1" x14ac:dyDescent="0.25">
      <c r="B192" s="43" t="s">
        <v>57</v>
      </c>
      <c r="C192" s="44" t="s">
        <v>353</v>
      </c>
      <c r="D192" s="45" t="s">
        <v>354</v>
      </c>
    </row>
    <row r="193" spans="2:9" ht="18.75" customHeight="1" x14ac:dyDescent="0.25">
      <c r="B193" s="43" t="s">
        <v>57</v>
      </c>
      <c r="C193" s="44" t="s">
        <v>405</v>
      </c>
      <c r="D193" s="45" t="s">
        <v>406</v>
      </c>
      <c r="G193" s="51"/>
      <c r="H193" s="37"/>
      <c r="I193" s="51"/>
    </row>
    <row r="194" spans="2:9" ht="18.75" customHeight="1" x14ac:dyDescent="0.25">
      <c r="B194" s="43" t="s">
        <v>57</v>
      </c>
      <c r="C194" s="44" t="s">
        <v>77</v>
      </c>
      <c r="D194" s="45" t="s">
        <v>78</v>
      </c>
    </row>
    <row r="195" spans="2:9" ht="18.75" customHeight="1" x14ac:dyDescent="0.25">
      <c r="B195" s="43" t="s">
        <v>57</v>
      </c>
      <c r="C195" s="44" t="s">
        <v>321</v>
      </c>
      <c r="D195" s="45" t="s">
        <v>322</v>
      </c>
      <c r="G195" s="51"/>
      <c r="H195" s="37"/>
      <c r="I195" s="51"/>
    </row>
    <row r="196" spans="2:9" ht="18.75" customHeight="1" x14ac:dyDescent="0.25">
      <c r="B196" s="43" t="s">
        <v>57</v>
      </c>
      <c r="C196" s="44" t="s">
        <v>519</v>
      </c>
      <c r="D196" s="45" t="s">
        <v>520</v>
      </c>
      <c r="G196" s="51"/>
      <c r="H196" s="37"/>
      <c r="I196" s="51"/>
    </row>
    <row r="197" spans="2:9" ht="18.75" customHeight="1" x14ac:dyDescent="0.25">
      <c r="B197" s="43" t="s">
        <v>57</v>
      </c>
      <c r="C197" s="44" t="s">
        <v>407</v>
      </c>
      <c r="D197" s="45" t="s">
        <v>408</v>
      </c>
      <c r="G197" s="51"/>
      <c r="H197" s="37"/>
      <c r="I197" s="51"/>
    </row>
    <row r="198" spans="2:9" ht="18.75" customHeight="1" x14ac:dyDescent="0.25">
      <c r="B198" s="43" t="s">
        <v>57</v>
      </c>
      <c r="C198" s="44" t="s">
        <v>323</v>
      </c>
      <c r="D198" s="45" t="s">
        <v>324</v>
      </c>
      <c r="G198" s="51"/>
      <c r="H198" s="37"/>
      <c r="I198" s="51"/>
    </row>
    <row r="199" spans="2:9" ht="18.75" x14ac:dyDescent="0.25">
      <c r="B199" s="43" t="s">
        <v>57</v>
      </c>
      <c r="C199" s="44" t="s">
        <v>557</v>
      </c>
      <c r="D199" s="45" t="s">
        <v>558</v>
      </c>
      <c r="G199" s="51"/>
      <c r="H199" s="37"/>
      <c r="I199" s="51"/>
    </row>
    <row r="200" spans="2:9" ht="18.75" customHeight="1" x14ac:dyDescent="0.25">
      <c r="B200" s="43" t="s">
        <v>57</v>
      </c>
      <c r="C200" s="44" t="s">
        <v>325</v>
      </c>
      <c r="D200" s="45" t="s">
        <v>326</v>
      </c>
      <c r="G200" s="51"/>
      <c r="H200" s="37"/>
      <c r="I200" s="51"/>
    </row>
    <row r="201" spans="2:9" ht="18.75" customHeight="1" x14ac:dyDescent="0.25">
      <c r="B201" s="43" t="s">
        <v>57</v>
      </c>
      <c r="C201" s="44" t="s">
        <v>103</v>
      </c>
      <c r="D201" s="45" t="s">
        <v>104</v>
      </c>
      <c r="G201" s="51"/>
      <c r="H201" s="37"/>
      <c r="I201" s="51"/>
    </row>
    <row r="202" spans="2:9" ht="18.75" customHeight="1" x14ac:dyDescent="0.25">
      <c r="B202" s="43" t="s">
        <v>573</v>
      </c>
      <c r="C202" s="44" t="s">
        <v>123</v>
      </c>
      <c r="D202" s="45" t="s">
        <v>124</v>
      </c>
      <c r="G202" s="51"/>
      <c r="H202" s="37"/>
      <c r="I202" s="51"/>
    </row>
    <row r="203" spans="2:9" ht="18.75" x14ac:dyDescent="0.25">
      <c r="B203" s="43" t="s">
        <v>57</v>
      </c>
      <c r="C203" s="44" t="s">
        <v>495</v>
      </c>
      <c r="D203" s="45" t="s">
        <v>496</v>
      </c>
    </row>
    <row r="204" spans="2:9" ht="18.75" customHeight="1" x14ac:dyDescent="0.25">
      <c r="B204" s="43" t="s">
        <v>57</v>
      </c>
      <c r="C204" s="44" t="s">
        <v>169</v>
      </c>
      <c r="D204" s="45" t="s">
        <v>170</v>
      </c>
      <c r="G204" s="51"/>
      <c r="H204" s="37"/>
      <c r="I204" s="51"/>
    </row>
    <row r="205" spans="2:9" ht="18.75" customHeight="1" x14ac:dyDescent="0.25">
      <c r="B205" s="43" t="s">
        <v>57</v>
      </c>
      <c r="C205" s="44" t="s">
        <v>431</v>
      </c>
      <c r="D205" s="45" t="s">
        <v>432</v>
      </c>
      <c r="G205" s="51"/>
      <c r="H205" s="37"/>
      <c r="I205" s="51"/>
    </row>
    <row r="206" spans="2:9" ht="18.75" x14ac:dyDescent="0.25">
      <c r="B206" s="43" t="s">
        <v>57</v>
      </c>
      <c r="C206" s="44" t="s">
        <v>433</v>
      </c>
      <c r="D206" s="45" t="s">
        <v>434</v>
      </c>
      <c r="G206" s="51"/>
      <c r="H206" s="37"/>
      <c r="I206" s="51"/>
    </row>
    <row r="207" spans="2:9" ht="18.75" customHeight="1" x14ac:dyDescent="0.25">
      <c r="B207" s="43" t="s">
        <v>1037</v>
      </c>
      <c r="C207" s="44" t="s">
        <v>435</v>
      </c>
      <c r="D207" s="45" t="s">
        <v>436</v>
      </c>
      <c r="G207" s="51"/>
      <c r="H207" s="37"/>
      <c r="I207" s="51"/>
    </row>
    <row r="208" spans="2:9" ht="18.75" customHeight="1" x14ac:dyDescent="0.25">
      <c r="B208" s="43" t="s">
        <v>57</v>
      </c>
      <c r="C208" s="44" t="s">
        <v>109</v>
      </c>
      <c r="D208" s="45" t="s">
        <v>110</v>
      </c>
      <c r="G208" s="51"/>
      <c r="H208" s="37"/>
      <c r="I208" s="51"/>
    </row>
    <row r="209" spans="2:9" ht="18.75" x14ac:dyDescent="0.25">
      <c r="B209" s="43" t="s">
        <v>57</v>
      </c>
      <c r="C209" s="44" t="s">
        <v>497</v>
      </c>
      <c r="D209" s="45" t="s">
        <v>498</v>
      </c>
      <c r="G209" s="51"/>
      <c r="H209" s="37"/>
      <c r="I209" s="51"/>
    </row>
    <row r="210" spans="2:9" ht="18.75" customHeight="1" x14ac:dyDescent="0.25">
      <c r="B210" s="43" t="s">
        <v>57</v>
      </c>
      <c r="C210" s="44" t="s">
        <v>499</v>
      </c>
      <c r="D210" s="45" t="s">
        <v>500</v>
      </c>
    </row>
    <row r="211" spans="2:9" ht="18.75" customHeight="1" x14ac:dyDescent="0.25">
      <c r="B211" s="43" t="s">
        <v>57</v>
      </c>
      <c r="C211" s="44" t="s">
        <v>327</v>
      </c>
      <c r="D211" s="45" t="s">
        <v>328</v>
      </c>
      <c r="G211" s="51"/>
      <c r="H211" s="37"/>
      <c r="I211" s="51"/>
    </row>
    <row r="212" spans="2:9" ht="18.75" customHeight="1" x14ac:dyDescent="0.25">
      <c r="B212" s="43" t="s">
        <v>57</v>
      </c>
      <c r="C212" s="44" t="s">
        <v>329</v>
      </c>
      <c r="D212" s="45" t="s">
        <v>330</v>
      </c>
      <c r="G212" s="51"/>
      <c r="H212" s="37"/>
      <c r="I212" s="51"/>
    </row>
    <row r="213" spans="2:9" ht="18.75" x14ac:dyDescent="0.25">
      <c r="B213" s="43" t="s">
        <v>57</v>
      </c>
      <c r="C213" s="44" t="s">
        <v>437</v>
      </c>
      <c r="D213" s="45" t="s">
        <v>438</v>
      </c>
      <c r="G213" s="51"/>
      <c r="H213" s="37"/>
      <c r="I213" s="51"/>
    </row>
    <row r="214" spans="2:9" ht="18.75" customHeight="1" x14ac:dyDescent="0.25">
      <c r="B214" s="43" t="s">
        <v>57</v>
      </c>
      <c r="C214" s="44" t="s">
        <v>331</v>
      </c>
      <c r="D214" s="45" t="s">
        <v>332</v>
      </c>
      <c r="G214" s="51"/>
      <c r="H214" s="37"/>
      <c r="I214" s="51"/>
    </row>
    <row r="215" spans="2:9" ht="18.75" customHeight="1" x14ac:dyDescent="0.25">
      <c r="B215" s="43" t="s">
        <v>57</v>
      </c>
      <c r="C215" s="44" t="s">
        <v>211</v>
      </c>
      <c r="D215" s="45" t="s">
        <v>212</v>
      </c>
      <c r="G215" s="51"/>
      <c r="H215" s="37"/>
      <c r="I215" s="51"/>
    </row>
    <row r="216" spans="2:9" ht="18.75" customHeight="1" x14ac:dyDescent="0.25">
      <c r="B216" s="43" t="s">
        <v>57</v>
      </c>
      <c r="C216" s="44" t="s">
        <v>131</v>
      </c>
      <c r="D216" s="45" t="s">
        <v>132</v>
      </c>
      <c r="G216" s="51"/>
      <c r="H216" s="37"/>
      <c r="I216" s="51"/>
    </row>
    <row r="217" spans="2:9" ht="18.75" customHeight="1" x14ac:dyDescent="0.25">
      <c r="B217" s="43" t="s">
        <v>57</v>
      </c>
      <c r="C217" s="44" t="s">
        <v>567</v>
      </c>
      <c r="D217" s="45" t="s">
        <v>568</v>
      </c>
      <c r="G217" s="51"/>
      <c r="H217" s="37"/>
      <c r="I217" s="51"/>
    </row>
    <row r="218" spans="2:9" ht="18.75" customHeight="1" x14ac:dyDescent="0.25">
      <c r="B218" s="43" t="s">
        <v>57</v>
      </c>
      <c r="C218" s="44" t="s">
        <v>409</v>
      </c>
      <c r="D218" s="45" t="s">
        <v>410</v>
      </c>
      <c r="G218" s="51"/>
      <c r="H218" s="37"/>
      <c r="I218" s="51"/>
    </row>
    <row r="219" spans="2:9" ht="18.75" x14ac:dyDescent="0.25">
      <c r="B219" s="43" t="s">
        <v>57</v>
      </c>
      <c r="C219" s="44" t="s">
        <v>501</v>
      </c>
      <c r="D219" s="45" t="s">
        <v>502</v>
      </c>
      <c r="G219" s="51"/>
      <c r="H219" s="37"/>
      <c r="I219" s="51"/>
    </row>
    <row r="220" spans="2:9" ht="18.75" customHeight="1" x14ac:dyDescent="0.25">
      <c r="B220" s="43" t="s">
        <v>57</v>
      </c>
      <c r="C220" s="44" t="s">
        <v>333</v>
      </c>
      <c r="D220" s="45" t="s">
        <v>334</v>
      </c>
      <c r="G220" s="51"/>
      <c r="H220" s="37"/>
      <c r="I220" s="51"/>
    </row>
    <row r="221" spans="2:9" ht="18.75" customHeight="1" x14ac:dyDescent="0.25">
      <c r="B221" s="43" t="s">
        <v>57</v>
      </c>
      <c r="C221" s="44" t="s">
        <v>503</v>
      </c>
      <c r="D221" s="45" t="s">
        <v>504</v>
      </c>
      <c r="G221" s="51"/>
      <c r="H221" s="37"/>
      <c r="I221" s="51"/>
    </row>
    <row r="222" spans="2:9" ht="18.75" customHeight="1" x14ac:dyDescent="0.25">
      <c r="B222" s="43" t="s">
        <v>57</v>
      </c>
      <c r="C222" s="44" t="s">
        <v>335</v>
      </c>
      <c r="D222" s="45" t="s">
        <v>336</v>
      </c>
      <c r="G222" s="51"/>
      <c r="H222" s="37"/>
      <c r="I222" s="51"/>
    </row>
    <row r="223" spans="2:9" ht="18.75" customHeight="1" x14ac:dyDescent="0.25">
      <c r="B223" s="43" t="s">
        <v>573</v>
      </c>
      <c r="C223" s="44" t="s">
        <v>133</v>
      </c>
      <c r="D223" s="45" t="s">
        <v>134</v>
      </c>
      <c r="G223" s="51"/>
      <c r="H223" s="37"/>
      <c r="I223" s="51"/>
    </row>
    <row r="224" spans="2:9" ht="18.75" customHeight="1" x14ac:dyDescent="0.25">
      <c r="B224" s="43" t="s">
        <v>57</v>
      </c>
      <c r="C224" s="44" t="s">
        <v>67</v>
      </c>
      <c r="D224" s="45" t="s">
        <v>68</v>
      </c>
      <c r="G224" s="51"/>
      <c r="H224" s="37"/>
      <c r="I224" s="51"/>
    </row>
    <row r="225" spans="2:9" ht="18.75" customHeight="1" x14ac:dyDescent="0.25">
      <c r="B225" s="43" t="s">
        <v>57</v>
      </c>
      <c r="C225" s="44" t="s">
        <v>361</v>
      </c>
      <c r="D225" s="45" t="s">
        <v>362</v>
      </c>
      <c r="G225" s="51"/>
      <c r="H225" s="37"/>
      <c r="I225" s="51"/>
    </row>
    <row r="226" spans="2:9" ht="18.75" customHeight="1" x14ac:dyDescent="0.25">
      <c r="B226" s="43" t="s">
        <v>57</v>
      </c>
      <c r="C226" s="44" t="s">
        <v>337</v>
      </c>
      <c r="D226" s="45" t="s">
        <v>338</v>
      </c>
      <c r="G226" s="51"/>
      <c r="H226" s="37"/>
      <c r="I226" s="51"/>
    </row>
    <row r="227" spans="2:9" ht="18.75" customHeight="1" x14ac:dyDescent="0.25">
      <c r="B227" s="43" t="s">
        <v>57</v>
      </c>
      <c r="C227" s="44" t="s">
        <v>339</v>
      </c>
      <c r="D227" s="45" t="s">
        <v>340</v>
      </c>
      <c r="G227" s="51"/>
      <c r="H227" s="37"/>
      <c r="I227" s="51"/>
    </row>
    <row r="228" spans="2:9" ht="18.75" customHeight="1" x14ac:dyDescent="0.25">
      <c r="B228" s="43" t="s">
        <v>57</v>
      </c>
      <c r="C228" s="44" t="s">
        <v>417</v>
      </c>
      <c r="D228" s="45" t="s">
        <v>418</v>
      </c>
      <c r="G228" s="51"/>
      <c r="H228" s="37"/>
      <c r="I228" s="51"/>
    </row>
    <row r="229" spans="2:9" ht="18.75" customHeight="1" x14ac:dyDescent="0.25">
      <c r="B229" s="43" t="s">
        <v>57</v>
      </c>
      <c r="C229" s="44" t="s">
        <v>189</v>
      </c>
      <c r="D229" s="45" t="s">
        <v>190</v>
      </c>
      <c r="G229" s="51"/>
      <c r="H229" s="37"/>
      <c r="I229" s="51"/>
    </row>
    <row r="230" spans="2:9" ht="18.75" customHeight="1" x14ac:dyDescent="0.25">
      <c r="B230" s="43" t="s">
        <v>57</v>
      </c>
      <c r="C230" s="44" t="s">
        <v>85</v>
      </c>
      <c r="D230" s="45" t="s">
        <v>86</v>
      </c>
      <c r="G230" s="51"/>
      <c r="H230" s="37"/>
      <c r="I230" s="51"/>
    </row>
    <row r="231" spans="2:9" ht="18.75" customHeight="1" x14ac:dyDescent="0.25">
      <c r="B231" s="43" t="s">
        <v>57</v>
      </c>
      <c r="C231" s="44" t="s">
        <v>439</v>
      </c>
      <c r="D231" s="45" t="s">
        <v>440</v>
      </c>
      <c r="G231" s="51"/>
      <c r="H231" s="37"/>
      <c r="I231" s="51"/>
    </row>
    <row r="232" spans="2:9" ht="18.75" customHeight="1" x14ac:dyDescent="0.25">
      <c r="B232" s="43" t="s">
        <v>57</v>
      </c>
      <c r="C232" s="44" t="s">
        <v>441</v>
      </c>
      <c r="D232" s="45" t="s">
        <v>442</v>
      </c>
      <c r="G232" s="51"/>
      <c r="H232" s="37"/>
      <c r="I232" s="51"/>
    </row>
    <row r="233" spans="2:9" ht="18.75" customHeight="1" x14ac:dyDescent="0.25">
      <c r="B233" s="43" t="s">
        <v>57</v>
      </c>
      <c r="C233" s="44" t="s">
        <v>171</v>
      </c>
      <c r="D233" s="45" t="s">
        <v>172</v>
      </c>
      <c r="G233" s="51"/>
      <c r="H233" s="37"/>
      <c r="I233" s="51"/>
    </row>
    <row r="234" spans="2:9" ht="18.75" customHeight="1" x14ac:dyDescent="0.25">
      <c r="B234" s="43" t="s">
        <v>57</v>
      </c>
      <c r="C234" s="44" t="s">
        <v>341</v>
      </c>
      <c r="D234" s="45" t="s">
        <v>342</v>
      </c>
      <c r="G234" s="51"/>
      <c r="H234" s="37"/>
      <c r="I234" s="51"/>
    </row>
    <row r="235" spans="2:9" ht="18.75" x14ac:dyDescent="0.25">
      <c r="B235" s="43" t="s">
        <v>57</v>
      </c>
      <c r="C235" s="44" t="s">
        <v>521</v>
      </c>
      <c r="D235" s="45" t="s">
        <v>522</v>
      </c>
      <c r="G235" s="51"/>
      <c r="H235" s="37"/>
      <c r="I235" s="51"/>
    </row>
    <row r="236" spans="2:9" ht="18.75" customHeight="1" x14ac:dyDescent="0.25">
      <c r="B236" s="43" t="s">
        <v>57</v>
      </c>
      <c r="C236" s="44" t="s">
        <v>523</v>
      </c>
      <c r="D236" s="45" t="s">
        <v>524</v>
      </c>
      <c r="G236" s="51"/>
      <c r="H236" s="37"/>
      <c r="I236" s="51"/>
    </row>
    <row r="237" spans="2:9" ht="18.75" customHeight="1" x14ac:dyDescent="0.25">
      <c r="B237" s="43" t="s">
        <v>57</v>
      </c>
      <c r="C237" s="44" t="s">
        <v>411</v>
      </c>
      <c r="D237" s="45" t="s">
        <v>412</v>
      </c>
      <c r="G237" s="51"/>
      <c r="H237" s="37"/>
      <c r="I237" s="51"/>
    </row>
    <row r="238" spans="2:9" ht="18.75" customHeight="1" x14ac:dyDescent="0.25">
      <c r="B238" s="43" t="s">
        <v>57</v>
      </c>
      <c r="C238" s="44" t="s">
        <v>215</v>
      </c>
      <c r="D238" s="45" t="s">
        <v>216</v>
      </c>
      <c r="G238" s="51"/>
      <c r="H238" s="37"/>
      <c r="I238" s="51"/>
    </row>
    <row r="239" spans="2:9" ht="18.75" x14ac:dyDescent="0.25">
      <c r="B239" s="43" t="s">
        <v>57</v>
      </c>
      <c r="C239" s="44" t="s">
        <v>505</v>
      </c>
      <c r="D239" s="45" t="s">
        <v>506</v>
      </c>
      <c r="G239" s="51"/>
      <c r="H239" s="37"/>
      <c r="I239" s="51"/>
    </row>
    <row r="240" spans="2:9" ht="18.75" customHeight="1" x14ac:dyDescent="0.25">
      <c r="B240" s="43" t="s">
        <v>1037</v>
      </c>
      <c r="C240" s="53" t="s">
        <v>157</v>
      </c>
      <c r="D240" s="45" t="s">
        <v>158</v>
      </c>
      <c r="G240" s="51"/>
      <c r="H240" s="37"/>
      <c r="I240" s="51"/>
    </row>
    <row r="241" spans="2:9" ht="18.75" customHeight="1" x14ac:dyDescent="0.25">
      <c r="B241" s="43" t="s">
        <v>57</v>
      </c>
      <c r="C241" s="44" t="s">
        <v>343</v>
      </c>
      <c r="D241" s="45" t="s">
        <v>344</v>
      </c>
      <c r="G241" s="51"/>
      <c r="H241" s="37"/>
      <c r="I241" s="51"/>
    </row>
    <row r="242" spans="2:9" ht="18.75" x14ac:dyDescent="0.25">
      <c r="B242" s="43" t="s">
        <v>57</v>
      </c>
      <c r="C242" s="44" t="s">
        <v>507</v>
      </c>
      <c r="D242" s="45" t="s">
        <v>508</v>
      </c>
      <c r="G242" s="51"/>
      <c r="H242" s="37"/>
      <c r="I242" s="51"/>
    </row>
    <row r="243" spans="2:9" ht="18.75" customHeight="1" x14ac:dyDescent="0.25">
      <c r="B243" s="43" t="s">
        <v>57</v>
      </c>
      <c r="C243" s="44" t="s">
        <v>165</v>
      </c>
      <c r="D243" s="45" t="s">
        <v>166</v>
      </c>
      <c r="G243" s="51"/>
      <c r="H243" s="37"/>
      <c r="I243" s="51"/>
    </row>
    <row r="244" spans="2:9" ht="18.75" x14ac:dyDescent="0.25">
      <c r="B244" s="43" t="s">
        <v>57</v>
      </c>
      <c r="C244" s="44" t="s">
        <v>559</v>
      </c>
      <c r="D244" s="45" t="s">
        <v>560</v>
      </c>
      <c r="G244" s="51"/>
      <c r="H244" s="37"/>
      <c r="I244" s="51"/>
    </row>
    <row r="245" spans="2:9" ht="18.75" customHeight="1" x14ac:dyDescent="0.25">
      <c r="B245" s="43" t="s">
        <v>57</v>
      </c>
      <c r="C245" s="44" t="s">
        <v>345</v>
      </c>
      <c r="D245" s="45" t="s">
        <v>346</v>
      </c>
      <c r="E245" s="45"/>
    </row>
    <row r="246" spans="2:9" ht="18.75" customHeight="1" x14ac:dyDescent="0.25">
      <c r="B246" s="43" t="s">
        <v>57</v>
      </c>
      <c r="C246" s="44" t="s">
        <v>225</v>
      </c>
      <c r="D246" s="45" t="s">
        <v>226</v>
      </c>
      <c r="E246" s="45"/>
    </row>
    <row r="247" spans="2:9" ht="18.75" customHeight="1" x14ac:dyDescent="0.25">
      <c r="B247" s="43" t="s">
        <v>57</v>
      </c>
      <c r="C247" s="44" t="s">
        <v>355</v>
      </c>
      <c r="D247" s="45" t="s">
        <v>356</v>
      </c>
      <c r="E247" s="45"/>
      <c r="G247" s="51"/>
      <c r="H247" s="37"/>
      <c r="I247" s="51"/>
    </row>
    <row r="248" spans="2:9" ht="18.75" customHeight="1" x14ac:dyDescent="0.25">
      <c r="B248" s="43" t="s">
        <v>57</v>
      </c>
      <c r="C248" s="44" t="s">
        <v>561</v>
      </c>
      <c r="D248" s="45" t="s">
        <v>562</v>
      </c>
      <c r="G248" s="51"/>
      <c r="H248" s="37"/>
      <c r="I248" s="51"/>
    </row>
    <row r="249" spans="2:9" ht="18.75" customHeight="1" x14ac:dyDescent="0.25">
      <c r="B249" s="43" t="s">
        <v>57</v>
      </c>
      <c r="C249" s="44" t="s">
        <v>87</v>
      </c>
      <c r="D249" s="45" t="s">
        <v>88</v>
      </c>
      <c r="G249" s="51"/>
      <c r="H249" s="37"/>
      <c r="I249" s="51"/>
    </row>
    <row r="250" spans="2:9" ht="18.75" customHeight="1" x14ac:dyDescent="0.25">
      <c r="B250" s="43" t="s">
        <v>574</v>
      </c>
      <c r="C250" s="44" t="s">
        <v>205</v>
      </c>
      <c r="D250" s="45" t="s">
        <v>206</v>
      </c>
      <c r="F250" s="51"/>
      <c r="G250" s="37"/>
      <c r="H250" s="51"/>
    </row>
    <row r="251" spans="2:9" ht="18.75" customHeight="1" x14ac:dyDescent="0.25">
      <c r="B251" s="43" t="s">
        <v>57</v>
      </c>
      <c r="C251" s="44" t="s">
        <v>357</v>
      </c>
      <c r="D251" s="45" t="s">
        <v>358</v>
      </c>
    </row>
    <row r="252" spans="2:9" ht="18.75" customHeight="1" x14ac:dyDescent="0.25">
      <c r="B252" s="43" t="s">
        <v>573</v>
      </c>
      <c r="C252" s="44" t="s">
        <v>135</v>
      </c>
      <c r="D252" s="45" t="s">
        <v>136</v>
      </c>
      <c r="G252" s="51"/>
      <c r="H252" s="37"/>
      <c r="I252" s="51"/>
    </row>
    <row r="253" spans="2:9" ht="18.75" customHeight="1" x14ac:dyDescent="0.25">
      <c r="B253" s="43" t="s">
        <v>57</v>
      </c>
      <c r="C253" s="44" t="s">
        <v>413</v>
      </c>
      <c r="D253" s="45" t="s">
        <v>414</v>
      </c>
      <c r="G253" s="51"/>
      <c r="H253" s="37"/>
      <c r="I253" s="51"/>
    </row>
    <row r="254" spans="2:9" ht="18.75" customHeight="1" x14ac:dyDescent="0.25">
      <c r="B254" s="43" t="s">
        <v>57</v>
      </c>
      <c r="C254" s="44" t="s">
        <v>359</v>
      </c>
      <c r="D254" s="45" t="s">
        <v>360</v>
      </c>
      <c r="G254" s="51"/>
      <c r="H254" s="37"/>
      <c r="I254" s="51"/>
    </row>
    <row r="255" spans="2:9" ht="18.75" customHeight="1" x14ac:dyDescent="0.25">
      <c r="B255" s="43" t="s">
        <v>57</v>
      </c>
      <c r="C255" s="44" t="s">
        <v>419</v>
      </c>
      <c r="D255" s="45" t="s">
        <v>420</v>
      </c>
      <c r="G255" s="51"/>
      <c r="H255" s="37"/>
      <c r="I255" s="51"/>
    </row>
    <row r="256" spans="2:9" ht="18.75" x14ac:dyDescent="0.25">
      <c r="B256" s="43" t="s">
        <v>57</v>
      </c>
      <c r="C256" s="44" t="s">
        <v>563</v>
      </c>
      <c r="D256" s="45" t="s">
        <v>564</v>
      </c>
      <c r="E256" s="45"/>
      <c r="G256" s="51"/>
      <c r="H256" s="37"/>
      <c r="I256" s="51"/>
    </row>
    <row r="257" spans="2:13" ht="18.75" x14ac:dyDescent="0.25">
      <c r="B257" s="43" t="s">
        <v>57</v>
      </c>
      <c r="C257" s="44" t="s">
        <v>525</v>
      </c>
      <c r="D257" s="45" t="s">
        <v>526</v>
      </c>
      <c r="G257" s="51"/>
      <c r="H257" s="37"/>
      <c r="I257" s="51"/>
    </row>
    <row r="258" spans="2:13" x14ac:dyDescent="0.25">
      <c r="D258" s="54"/>
      <c r="G258" s="51"/>
      <c r="H258" s="37"/>
      <c r="I258" s="51"/>
    </row>
    <row r="259" spans="2:13" x14ac:dyDescent="0.25">
      <c r="E259" s="51"/>
      <c r="G259" s="45"/>
      <c r="H259" s="37"/>
      <c r="K259" s="51"/>
      <c r="L259" s="37"/>
      <c r="M259" s="51"/>
    </row>
    <row r="260" spans="2:13" x14ac:dyDescent="0.25">
      <c r="B260" s="45"/>
      <c r="C260" s="45"/>
      <c r="D260" s="37"/>
      <c r="E260" s="51"/>
      <c r="G260" s="45"/>
      <c r="H260" s="37"/>
      <c r="K260" s="51"/>
      <c r="L260" s="37"/>
      <c r="M260" s="51"/>
    </row>
    <row r="261" spans="2:13" x14ac:dyDescent="0.25">
      <c r="B261" s="45"/>
      <c r="C261" s="45"/>
      <c r="D261" s="37"/>
      <c r="E261" s="51"/>
      <c r="H261" s="37"/>
      <c r="K261" s="51"/>
      <c r="L261" s="37"/>
      <c r="M261" s="51"/>
    </row>
    <row r="262" spans="2:13" x14ac:dyDescent="0.25">
      <c r="E262" s="51"/>
      <c r="G262" s="45"/>
      <c r="H262" s="37"/>
      <c r="K262" s="51"/>
      <c r="L262" s="37"/>
      <c r="M262" s="51"/>
    </row>
    <row r="263" spans="2:13" x14ac:dyDescent="0.25">
      <c r="B263" s="45"/>
      <c r="C263" s="45"/>
      <c r="D263" s="37"/>
      <c r="E263" s="51"/>
      <c r="G263" s="45"/>
      <c r="H263" s="37"/>
      <c r="K263" s="51"/>
      <c r="L263" s="37"/>
      <c r="M263" s="51"/>
    </row>
    <row r="264" spans="2:13" x14ac:dyDescent="0.25">
      <c r="B264" s="45"/>
      <c r="C264" s="45"/>
      <c r="D264" s="37"/>
      <c r="E264" s="51"/>
      <c r="G264" s="45"/>
      <c r="H264" s="37"/>
      <c r="K264" s="51"/>
      <c r="L264" s="37"/>
      <c r="M264" s="51"/>
    </row>
    <row r="265" spans="2:13" x14ac:dyDescent="0.25">
      <c r="B265" s="45"/>
      <c r="C265" s="45"/>
      <c r="D265" s="37"/>
      <c r="E265" s="51"/>
      <c r="H265" s="37"/>
      <c r="K265" s="51"/>
      <c r="L265" s="37"/>
      <c r="M265" s="51"/>
    </row>
    <row r="266" spans="2:13" x14ac:dyDescent="0.25">
      <c r="B266" s="45"/>
      <c r="C266" s="45"/>
      <c r="D266" s="37"/>
      <c r="E266" s="51"/>
      <c r="G266" s="45"/>
      <c r="H266" s="37"/>
      <c r="K266" s="51"/>
      <c r="L266" s="37"/>
      <c r="M266" s="51"/>
    </row>
    <row r="267" spans="2:13" x14ac:dyDescent="0.25">
      <c r="B267" s="45"/>
      <c r="C267" s="45"/>
      <c r="D267" s="37"/>
      <c r="E267" s="51"/>
      <c r="H267" s="37"/>
      <c r="K267" s="51"/>
      <c r="L267" s="37"/>
      <c r="M267" s="51"/>
    </row>
    <row r="268" spans="2:13" x14ac:dyDescent="0.25">
      <c r="B268" s="45"/>
      <c r="C268" s="45"/>
      <c r="D268" s="37"/>
      <c r="E268" s="51"/>
      <c r="H268" s="37"/>
      <c r="K268" s="51"/>
      <c r="L268" s="37"/>
      <c r="M268" s="51"/>
    </row>
    <row r="269" spans="2:13" x14ac:dyDescent="0.25">
      <c r="B269" s="45"/>
      <c r="C269" s="45"/>
      <c r="D269" s="37"/>
      <c r="E269" s="51"/>
      <c r="F269" s="45"/>
      <c r="G269" s="45"/>
      <c r="H269" s="37"/>
      <c r="K269" s="51"/>
      <c r="L269" s="37"/>
      <c r="M269" s="51"/>
    </row>
    <row r="270" spans="2:13" x14ac:dyDescent="0.25">
      <c r="B270" s="45"/>
      <c r="C270" s="45"/>
      <c r="D270" s="37"/>
      <c r="E270" s="51"/>
      <c r="H270" s="37"/>
      <c r="K270" s="51"/>
      <c r="L270" s="37"/>
      <c r="M270" s="51"/>
    </row>
    <row r="271" spans="2:13" x14ac:dyDescent="0.25">
      <c r="B271" s="45"/>
      <c r="C271" s="45"/>
      <c r="D271" s="37"/>
      <c r="E271" s="51"/>
      <c r="H271" s="37"/>
      <c r="K271" s="51"/>
      <c r="L271" s="37"/>
      <c r="M271" s="51"/>
    </row>
    <row r="272" spans="2:13" x14ac:dyDescent="0.25">
      <c r="B272" s="45"/>
      <c r="C272" s="45"/>
      <c r="D272" s="37"/>
      <c r="E272" s="51"/>
      <c r="G272" s="45"/>
      <c r="H272" s="37"/>
      <c r="K272" s="51"/>
      <c r="L272" s="37"/>
      <c r="M272" s="51"/>
    </row>
    <row r="273" spans="2:13" x14ac:dyDescent="0.25">
      <c r="B273" s="45"/>
      <c r="C273" s="45"/>
      <c r="D273" s="37"/>
      <c r="E273" s="51"/>
      <c r="G273" s="45"/>
      <c r="H273" s="37"/>
      <c r="K273" s="51"/>
      <c r="L273" s="37"/>
      <c r="M273" s="51"/>
    </row>
    <row r="274" spans="2:13" x14ac:dyDescent="0.25">
      <c r="B274" s="45"/>
      <c r="C274" s="45"/>
      <c r="D274" s="37"/>
      <c r="E274" s="51"/>
      <c r="H274" s="37"/>
      <c r="K274" s="51"/>
      <c r="L274" s="37"/>
      <c r="M274" s="51"/>
    </row>
    <row r="275" spans="2:13" x14ac:dyDescent="0.25">
      <c r="B275" s="45"/>
      <c r="C275" s="45"/>
      <c r="D275" s="37"/>
      <c r="E275" s="51"/>
      <c r="H275" s="37"/>
      <c r="I275" s="45"/>
      <c r="K275" s="51"/>
      <c r="L275" s="37"/>
      <c r="M275" s="51"/>
    </row>
    <row r="276" spans="2:13" x14ac:dyDescent="0.25">
      <c r="B276" s="45"/>
      <c r="C276" s="45"/>
      <c r="D276" s="37"/>
      <c r="E276" s="51"/>
      <c r="H276" s="37"/>
      <c r="K276" s="51"/>
      <c r="L276" s="37"/>
      <c r="M276" s="51"/>
    </row>
    <row r="277" spans="2:13" x14ac:dyDescent="0.25">
      <c r="B277" s="45"/>
      <c r="C277" s="45"/>
      <c r="D277" s="37"/>
      <c r="E277" s="51"/>
    </row>
    <row r="278" spans="2:13" x14ac:dyDescent="0.25">
      <c r="B278" s="45"/>
      <c r="C278" s="45"/>
      <c r="D278" s="37"/>
      <c r="E278" s="51"/>
      <c r="H278" s="37"/>
      <c r="K278" s="51"/>
      <c r="L278" s="37"/>
      <c r="M278" s="51"/>
    </row>
    <row r="279" spans="2:13" x14ac:dyDescent="0.25">
      <c r="B279" s="45"/>
      <c r="C279" s="45"/>
      <c r="D279" s="37"/>
      <c r="E279" s="51"/>
      <c r="H279" s="37"/>
      <c r="K279" s="51"/>
      <c r="L279" s="37"/>
      <c r="M279" s="51"/>
    </row>
    <row r="280" spans="2:13" x14ac:dyDescent="0.25">
      <c r="B280" s="45"/>
      <c r="C280" s="45"/>
      <c r="D280" s="37"/>
      <c r="E280" s="51"/>
      <c r="H280" s="37"/>
      <c r="K280" s="51"/>
      <c r="L280" s="37"/>
      <c r="M280" s="51"/>
    </row>
    <row r="281" spans="2:13" x14ac:dyDescent="0.25">
      <c r="B281" s="45"/>
      <c r="C281" s="45"/>
      <c r="D281" s="37"/>
      <c r="E281" s="51"/>
      <c r="H281" s="37"/>
      <c r="K281" s="51"/>
      <c r="L281" s="37"/>
      <c r="M281" s="51"/>
    </row>
    <row r="282" spans="2:13" x14ac:dyDescent="0.25">
      <c r="B282" s="45"/>
      <c r="C282" s="45"/>
      <c r="D282" s="37"/>
      <c r="E282" s="51"/>
      <c r="H282" s="37"/>
      <c r="K282" s="51"/>
      <c r="L282" s="37"/>
      <c r="M282" s="51"/>
    </row>
    <row r="283" spans="2:13" x14ac:dyDescent="0.25">
      <c r="B283" s="45"/>
      <c r="C283" s="45"/>
      <c r="D283" s="37"/>
      <c r="E283" s="51"/>
      <c r="H283" s="37"/>
      <c r="K283" s="51"/>
      <c r="L283" s="37"/>
      <c r="M283" s="51"/>
    </row>
    <row r="284" spans="2:13" x14ac:dyDescent="0.25">
      <c r="B284" s="45"/>
      <c r="C284" s="45"/>
      <c r="D284" s="37"/>
      <c r="E284" s="51"/>
    </row>
    <row r="285" spans="2:13" x14ac:dyDescent="0.25">
      <c r="B285" s="45"/>
      <c r="C285" s="45"/>
      <c r="D285" s="37"/>
      <c r="E285" s="51"/>
    </row>
    <row r="286" spans="2:13" x14ac:dyDescent="0.25">
      <c r="B286" s="45"/>
      <c r="C286" s="45"/>
      <c r="D286" s="37"/>
      <c r="E286" s="51"/>
    </row>
    <row r="287" spans="2:13" x14ac:dyDescent="0.25">
      <c r="B287" s="45"/>
      <c r="C287" s="45"/>
      <c r="D287" s="37"/>
      <c r="E287" s="51"/>
    </row>
    <row r="288" spans="2:13" x14ac:dyDescent="0.25">
      <c r="B288" s="45"/>
      <c r="C288" s="45"/>
      <c r="D288" s="37"/>
      <c r="E288" s="51"/>
    </row>
    <row r="289" spans="2:5" x14ac:dyDescent="0.25">
      <c r="B289" s="45"/>
      <c r="C289" s="45"/>
      <c r="D289" s="37"/>
      <c r="E289" s="51"/>
    </row>
    <row r="290" spans="2:5" x14ac:dyDescent="0.25">
      <c r="B290" s="45"/>
      <c r="C290" s="45"/>
      <c r="D290" s="37"/>
      <c r="E290" s="51"/>
    </row>
    <row r="291" spans="2:5" x14ac:dyDescent="0.25">
      <c r="B291" s="45"/>
      <c r="C291" s="45"/>
      <c r="D291" s="37"/>
      <c r="E291" s="51"/>
    </row>
    <row r="292" spans="2:5" x14ac:dyDescent="0.25">
      <c r="B292" s="45"/>
      <c r="C292" s="45"/>
      <c r="D292" s="37"/>
      <c r="E292" s="51"/>
    </row>
    <row r="293" spans="2:5" x14ac:dyDescent="0.25">
      <c r="B293" s="45"/>
      <c r="C293" s="45"/>
      <c r="D293" s="37"/>
      <c r="E293" s="51"/>
    </row>
    <row r="294" spans="2:5" x14ac:dyDescent="0.25">
      <c r="B294" s="45"/>
      <c r="C294" s="45"/>
      <c r="D294" s="37"/>
      <c r="E294" s="51"/>
    </row>
    <row r="295" spans="2:5" x14ac:dyDescent="0.25">
      <c r="B295" s="45"/>
      <c r="C295" s="45"/>
      <c r="D295" s="37"/>
      <c r="E295" s="51"/>
    </row>
    <row r="296" spans="2:5" x14ac:dyDescent="0.25">
      <c r="B296" s="45"/>
      <c r="C296" s="45"/>
      <c r="D296" s="37"/>
      <c r="E296" s="51"/>
    </row>
    <row r="297" spans="2:5" x14ac:dyDescent="0.25">
      <c r="B297" s="45"/>
      <c r="C297" s="45"/>
      <c r="D297" s="37"/>
      <c r="E297" s="51"/>
    </row>
    <row r="298" spans="2:5" x14ac:dyDescent="0.25">
      <c r="B298" s="45"/>
      <c r="C298" s="45"/>
      <c r="D298" s="37"/>
      <c r="E298" s="51"/>
    </row>
    <row r="299" spans="2:5" x14ac:dyDescent="0.25">
      <c r="B299" s="45"/>
      <c r="C299" s="45"/>
      <c r="D299" s="37"/>
      <c r="E299" s="51"/>
    </row>
    <row r="300" spans="2:5" x14ac:dyDescent="0.25">
      <c r="B300" s="45"/>
      <c r="C300" s="45"/>
      <c r="D300" s="37"/>
      <c r="E300" s="51"/>
    </row>
    <row r="301" spans="2:5" x14ac:dyDescent="0.25">
      <c r="B301" s="45"/>
      <c r="C301" s="45"/>
      <c r="D301" s="37"/>
      <c r="E301" s="51"/>
    </row>
    <row r="302" spans="2:5" x14ac:dyDescent="0.25">
      <c r="B302" s="45"/>
      <c r="C302" s="45"/>
      <c r="D302" s="37"/>
      <c r="E302" s="51"/>
    </row>
    <row r="303" spans="2:5" x14ac:dyDescent="0.25">
      <c r="B303" s="45"/>
      <c r="C303" s="45"/>
      <c r="D303" s="37"/>
      <c r="E303" s="51"/>
    </row>
    <row r="304" spans="2:5" x14ac:dyDescent="0.25">
      <c r="B304" s="45"/>
      <c r="C304" s="45"/>
      <c r="D304" s="37"/>
      <c r="E304" s="51"/>
    </row>
    <row r="305" spans="2:5" x14ac:dyDescent="0.25">
      <c r="B305" s="45"/>
      <c r="C305" s="45"/>
      <c r="D305" s="37"/>
      <c r="E305" s="51"/>
    </row>
    <row r="306" spans="2:5" x14ac:dyDescent="0.25">
      <c r="B306" s="45"/>
      <c r="C306" s="45"/>
      <c r="D306" s="37"/>
      <c r="E306" s="51"/>
    </row>
    <row r="307" spans="2:5" x14ac:dyDescent="0.25">
      <c r="C307" s="45"/>
      <c r="D307" s="37"/>
      <c r="E307" s="51"/>
    </row>
    <row r="308" spans="2:5" x14ac:dyDescent="0.25">
      <c r="B308" s="45"/>
      <c r="C308" s="45"/>
      <c r="D308" s="37"/>
      <c r="E308" s="51"/>
    </row>
    <row r="309" spans="2:5" x14ac:dyDescent="0.25">
      <c r="B309" s="45"/>
      <c r="C309" s="45"/>
      <c r="D309" s="37"/>
      <c r="E309" s="51"/>
    </row>
    <row r="310" spans="2:5" x14ac:dyDescent="0.25">
      <c r="B310" s="45"/>
      <c r="C310" s="45"/>
      <c r="D310" s="37"/>
      <c r="E310" s="51"/>
    </row>
    <row r="311" spans="2:5" x14ac:dyDescent="0.25">
      <c r="B311" s="45"/>
      <c r="C311" s="45"/>
      <c r="D311" s="37"/>
      <c r="E311" s="51"/>
    </row>
    <row r="312" spans="2:5" x14ac:dyDescent="0.25">
      <c r="E312" s="51"/>
    </row>
    <row r="313" spans="2:5" x14ac:dyDescent="0.25">
      <c r="D313" s="45"/>
      <c r="E313" s="51"/>
    </row>
    <row r="314" spans="2:5" x14ac:dyDescent="0.25">
      <c r="D314" s="45"/>
      <c r="E314" s="51"/>
    </row>
    <row r="315" spans="2:5" x14ac:dyDescent="0.25">
      <c r="D315" s="45"/>
      <c r="E315" s="51"/>
    </row>
    <row r="316" spans="2:5" x14ac:dyDescent="0.25">
      <c r="D316" s="45"/>
      <c r="E316" s="51"/>
    </row>
    <row r="317" spans="2:5" x14ac:dyDescent="0.25">
      <c r="D317" s="45"/>
      <c r="E317" s="51"/>
    </row>
    <row r="318" spans="2:5" x14ac:dyDescent="0.25">
      <c r="C318" s="45"/>
      <c r="D318" s="45"/>
      <c r="E318" s="51"/>
    </row>
    <row r="319" spans="2:5" x14ac:dyDescent="0.25">
      <c r="D319" s="45"/>
      <c r="E319" s="51"/>
    </row>
    <row r="320" spans="2:5" x14ac:dyDescent="0.25">
      <c r="D320" s="45"/>
      <c r="E320" s="51"/>
    </row>
    <row r="321" spans="3:5" x14ac:dyDescent="0.25">
      <c r="D321" s="45"/>
      <c r="E321" s="51"/>
    </row>
    <row r="322" spans="3:5" x14ac:dyDescent="0.25">
      <c r="C322" s="45"/>
      <c r="D322" s="45"/>
      <c r="E322" s="51"/>
    </row>
    <row r="323" spans="3:5" x14ac:dyDescent="0.25">
      <c r="D323" s="45"/>
      <c r="E323" s="51"/>
    </row>
    <row r="324" spans="3:5" x14ac:dyDescent="0.25">
      <c r="E324" s="51"/>
    </row>
    <row r="325" spans="3:5" x14ac:dyDescent="0.25">
      <c r="D325" s="45"/>
      <c r="E325" s="51"/>
    </row>
    <row r="326" spans="3:5" x14ac:dyDescent="0.25">
      <c r="E326" s="51"/>
    </row>
    <row r="327" spans="3:5" x14ac:dyDescent="0.25">
      <c r="D327" s="45"/>
      <c r="E327" s="51"/>
    </row>
    <row r="328" spans="3:5" x14ac:dyDescent="0.25">
      <c r="D328" s="45"/>
      <c r="E328" s="51"/>
    </row>
    <row r="329" spans="3:5" x14ac:dyDescent="0.25">
      <c r="C329" s="45"/>
      <c r="D329" s="45"/>
      <c r="E329" s="51"/>
    </row>
    <row r="330" spans="3:5" x14ac:dyDescent="0.25">
      <c r="E330" s="51"/>
    </row>
    <row r="331" spans="3:5" x14ac:dyDescent="0.25">
      <c r="C331" s="45"/>
      <c r="D331" s="45"/>
      <c r="E331" s="51"/>
    </row>
    <row r="332" spans="3:5" x14ac:dyDescent="0.25">
      <c r="C332" s="45"/>
      <c r="D332" s="45"/>
      <c r="E332" s="51"/>
    </row>
    <row r="333" spans="3:5" x14ac:dyDescent="0.25">
      <c r="C333" s="45"/>
      <c r="D333" s="45"/>
      <c r="E333" s="51"/>
    </row>
    <row r="334" spans="3:5" x14ac:dyDescent="0.25">
      <c r="D334" s="45"/>
      <c r="E334" s="51"/>
    </row>
    <row r="335" spans="3:5" x14ac:dyDescent="0.25">
      <c r="D335" s="45"/>
      <c r="E335" s="51"/>
    </row>
    <row r="336" spans="3:5" x14ac:dyDescent="0.25">
      <c r="D336" s="45"/>
      <c r="E336" s="51"/>
    </row>
    <row r="337" spans="3:5" x14ac:dyDescent="0.25">
      <c r="E337" s="51"/>
    </row>
    <row r="338" spans="3:5" x14ac:dyDescent="0.25">
      <c r="D338" s="45"/>
      <c r="E338" s="51"/>
    </row>
    <row r="339" spans="3:5" x14ac:dyDescent="0.25">
      <c r="E339" s="51"/>
    </row>
    <row r="340" spans="3:5" x14ac:dyDescent="0.25">
      <c r="C340" s="45"/>
      <c r="D340" s="45"/>
      <c r="E340" s="51"/>
    </row>
    <row r="341" spans="3:5" x14ac:dyDescent="0.25">
      <c r="D341" s="45"/>
      <c r="E341" s="51"/>
    </row>
    <row r="342" spans="3:5" x14ac:dyDescent="0.25">
      <c r="D342" s="45"/>
      <c r="E342" s="51"/>
    </row>
    <row r="343" spans="3:5" x14ac:dyDescent="0.25">
      <c r="D343" s="45"/>
      <c r="E343" s="51"/>
    </row>
    <row r="344" spans="3:5" x14ac:dyDescent="0.25">
      <c r="D344" s="45"/>
      <c r="E344" s="51"/>
    </row>
    <row r="345" spans="3:5" x14ac:dyDescent="0.25">
      <c r="C345" s="45"/>
      <c r="D345" s="45"/>
      <c r="E345" s="51"/>
    </row>
    <row r="346" spans="3:5" x14ac:dyDescent="0.25">
      <c r="D346" s="45"/>
      <c r="E346" s="51"/>
    </row>
    <row r="347" spans="3:5" x14ac:dyDescent="0.25">
      <c r="C347" s="45"/>
      <c r="D347" s="45"/>
      <c r="E347" s="51"/>
    </row>
    <row r="348" spans="3:5" x14ac:dyDescent="0.25">
      <c r="E348" s="51"/>
    </row>
    <row r="349" spans="3:5" x14ac:dyDescent="0.25">
      <c r="D349" s="45"/>
      <c r="E349" s="51"/>
    </row>
    <row r="350" spans="3:5" x14ac:dyDescent="0.25">
      <c r="D350" s="45"/>
      <c r="E350" s="51"/>
    </row>
    <row r="351" spans="3:5" x14ac:dyDescent="0.25">
      <c r="D351" s="45"/>
      <c r="E351" s="51"/>
    </row>
    <row r="352" spans="3:5" x14ac:dyDescent="0.25">
      <c r="C352" s="45"/>
      <c r="D352" s="45"/>
      <c r="E352" s="51"/>
    </row>
    <row r="353" spans="3:5" x14ac:dyDescent="0.25">
      <c r="C353" s="45"/>
      <c r="D353" s="45"/>
      <c r="E353" s="51"/>
    </row>
    <row r="354" spans="3:5" x14ac:dyDescent="0.25">
      <c r="D354" s="45"/>
      <c r="E354" s="51"/>
    </row>
    <row r="355" spans="3:5" x14ac:dyDescent="0.25">
      <c r="C355" s="45"/>
      <c r="D355" s="45"/>
      <c r="E355" s="51"/>
    </row>
    <row r="356" spans="3:5" x14ac:dyDescent="0.25">
      <c r="D356" s="45"/>
      <c r="E356" s="51"/>
    </row>
    <row r="357" spans="3:5" x14ac:dyDescent="0.25">
      <c r="E357" s="51"/>
    </row>
    <row r="358" spans="3:5" x14ac:dyDescent="0.25">
      <c r="D358" s="45"/>
      <c r="E358" s="51"/>
    </row>
    <row r="359" spans="3:5" x14ac:dyDescent="0.25">
      <c r="D359" s="45"/>
      <c r="E359" s="51"/>
    </row>
    <row r="360" spans="3:5" x14ac:dyDescent="0.25">
      <c r="D360" s="45"/>
      <c r="E360" s="51"/>
    </row>
    <row r="361" spans="3:5" x14ac:dyDescent="0.25">
      <c r="D361" s="45"/>
      <c r="E361" s="51"/>
    </row>
    <row r="362" spans="3:5" x14ac:dyDescent="0.25">
      <c r="C362" s="45"/>
      <c r="D362" s="45"/>
      <c r="E362" s="51"/>
    </row>
    <row r="363" spans="3:5" x14ac:dyDescent="0.25">
      <c r="C363" s="45"/>
      <c r="D363" s="45"/>
      <c r="E363" s="51"/>
    </row>
    <row r="364" spans="3:5" x14ac:dyDescent="0.25">
      <c r="D364" s="45"/>
      <c r="E364" s="51"/>
    </row>
    <row r="365" spans="3:5" x14ac:dyDescent="0.25">
      <c r="D365" s="45"/>
      <c r="E365" s="51"/>
    </row>
    <row r="366" spans="3:5" x14ac:dyDescent="0.25">
      <c r="C366" s="45"/>
      <c r="D366" s="45"/>
      <c r="E366" s="51"/>
    </row>
    <row r="367" spans="3:5" x14ac:dyDescent="0.25">
      <c r="D367" s="45"/>
      <c r="E367" s="51"/>
    </row>
    <row r="368" spans="3:5" x14ac:dyDescent="0.25">
      <c r="C368" s="45"/>
      <c r="D368" s="45"/>
      <c r="E368" s="51"/>
    </row>
    <row r="369" spans="3:5" x14ac:dyDescent="0.25">
      <c r="C369" s="45"/>
      <c r="D369" s="45"/>
      <c r="E369" s="51"/>
    </row>
    <row r="370" spans="3:5" x14ac:dyDescent="0.25">
      <c r="D370" s="45"/>
      <c r="E370" s="51"/>
    </row>
    <row r="371" spans="3:5" x14ac:dyDescent="0.25">
      <c r="D371" s="45"/>
      <c r="E371" s="51"/>
    </row>
    <row r="372" spans="3:5" x14ac:dyDescent="0.25">
      <c r="C372" s="45"/>
      <c r="D372" s="45"/>
      <c r="E372" s="51"/>
    </row>
    <row r="373" spans="3:5" x14ac:dyDescent="0.25">
      <c r="D373" s="45"/>
      <c r="E373" s="51"/>
    </row>
    <row r="374" spans="3:5" x14ac:dyDescent="0.25">
      <c r="D374" s="45"/>
      <c r="E374" s="51"/>
    </row>
    <row r="375" spans="3:5" x14ac:dyDescent="0.25">
      <c r="D375" s="45"/>
      <c r="E375" s="51"/>
    </row>
    <row r="376" spans="3:5" x14ac:dyDescent="0.25">
      <c r="D376" s="45"/>
      <c r="E376" s="51"/>
    </row>
    <row r="377" spans="3:5" x14ac:dyDescent="0.25">
      <c r="C377" s="45"/>
      <c r="D377" s="45"/>
      <c r="E377" s="51"/>
    </row>
    <row r="378" spans="3:5" x14ac:dyDescent="0.25">
      <c r="D378" s="45"/>
      <c r="E378" s="51"/>
    </row>
    <row r="379" spans="3:5" x14ac:dyDescent="0.25">
      <c r="E379" s="51"/>
    </row>
    <row r="380" spans="3:5" x14ac:dyDescent="0.25">
      <c r="D380" s="45"/>
      <c r="E380" s="51"/>
    </row>
    <row r="381" spans="3:5" x14ac:dyDescent="0.25">
      <c r="D381" s="45"/>
      <c r="E381" s="51"/>
    </row>
    <row r="382" spans="3:5" x14ac:dyDescent="0.25">
      <c r="D382" s="45"/>
      <c r="E382" s="51"/>
    </row>
    <row r="383" spans="3:5" x14ac:dyDescent="0.25">
      <c r="D383" s="45"/>
      <c r="E383" s="51"/>
    </row>
    <row r="384" spans="3:5" x14ac:dyDescent="0.25">
      <c r="C384" s="45"/>
      <c r="D384" s="45"/>
      <c r="E384" s="51"/>
    </row>
    <row r="385" spans="3:5" x14ac:dyDescent="0.25">
      <c r="D385" s="45"/>
      <c r="E385" s="51"/>
    </row>
    <row r="386" spans="3:5" x14ac:dyDescent="0.25">
      <c r="D386" s="45"/>
      <c r="E386" s="51"/>
    </row>
    <row r="387" spans="3:5" x14ac:dyDescent="0.25">
      <c r="C387" s="45"/>
      <c r="D387" s="45"/>
      <c r="E387" s="51"/>
    </row>
    <row r="388" spans="3:5" x14ac:dyDescent="0.25">
      <c r="D388" s="45"/>
      <c r="E388" s="51"/>
    </row>
    <row r="389" spans="3:5" x14ac:dyDescent="0.25">
      <c r="D389" s="45"/>
      <c r="E389" s="51"/>
    </row>
    <row r="390" spans="3:5" x14ac:dyDescent="0.25">
      <c r="C390" s="45"/>
      <c r="D390" s="45"/>
      <c r="E390" s="51"/>
    </row>
    <row r="391" spans="3:5" x14ac:dyDescent="0.25">
      <c r="C391" s="45"/>
      <c r="D391" s="45"/>
      <c r="E391" s="51"/>
    </row>
    <row r="392" spans="3:5" x14ac:dyDescent="0.25">
      <c r="E392" s="51"/>
    </row>
    <row r="393" spans="3:5" x14ac:dyDescent="0.25">
      <c r="E393" s="51"/>
    </row>
    <row r="394" spans="3:5" x14ac:dyDescent="0.25">
      <c r="C394" s="45"/>
      <c r="D394" s="45"/>
      <c r="E394" s="51"/>
    </row>
    <row r="395" spans="3:5" x14ac:dyDescent="0.25">
      <c r="D395" s="45"/>
      <c r="E395" s="51"/>
    </row>
    <row r="396" spans="3:5" x14ac:dyDescent="0.25">
      <c r="E396" s="51"/>
    </row>
    <row r="397" spans="3:5" x14ac:dyDescent="0.25">
      <c r="E397" s="51"/>
    </row>
    <row r="398" spans="3:5" x14ac:dyDescent="0.25">
      <c r="D398" s="45"/>
      <c r="E398" s="51"/>
    </row>
    <row r="399" spans="3:5" x14ac:dyDescent="0.25">
      <c r="D399" s="45"/>
      <c r="E399" s="51"/>
    </row>
    <row r="400" spans="3:5" x14ac:dyDescent="0.25">
      <c r="D400" s="45"/>
      <c r="E400" s="51"/>
    </row>
    <row r="401" spans="3:5" x14ac:dyDescent="0.25">
      <c r="C401" s="45"/>
      <c r="D401" s="45"/>
      <c r="E401" s="51"/>
    </row>
    <row r="402" spans="3:5" x14ac:dyDescent="0.25">
      <c r="D402" s="45"/>
      <c r="E402" s="51"/>
    </row>
    <row r="403" spans="3:5" x14ac:dyDescent="0.25">
      <c r="D403" s="45"/>
      <c r="E403" s="51"/>
    </row>
    <row r="404" spans="3:5" x14ac:dyDescent="0.25">
      <c r="D404" s="45"/>
      <c r="E404" s="51"/>
    </row>
    <row r="405" spans="3:5" x14ac:dyDescent="0.25">
      <c r="D405" s="45"/>
      <c r="E405" s="51"/>
    </row>
    <row r="406" spans="3:5" x14ac:dyDescent="0.25">
      <c r="D406" s="45"/>
      <c r="E406" s="51"/>
    </row>
    <row r="407" spans="3:5" x14ac:dyDescent="0.25">
      <c r="C407" s="45"/>
      <c r="D407" s="45"/>
      <c r="E407" s="51"/>
    </row>
    <row r="408" spans="3:5" x14ac:dyDescent="0.25">
      <c r="D408" s="45"/>
      <c r="E408" s="51"/>
    </row>
    <row r="409" spans="3:5" x14ac:dyDescent="0.25">
      <c r="D409" s="45"/>
      <c r="E409" s="51"/>
    </row>
    <row r="410" spans="3:5" x14ac:dyDescent="0.25">
      <c r="D410" s="45"/>
      <c r="E410" s="51"/>
    </row>
    <row r="411" spans="3:5" x14ac:dyDescent="0.25">
      <c r="D411" s="45"/>
      <c r="E411" s="51"/>
    </row>
    <row r="412" spans="3:5" x14ac:dyDescent="0.25">
      <c r="E412" s="51"/>
    </row>
    <row r="413" spans="3:5" x14ac:dyDescent="0.25">
      <c r="C413" s="45"/>
      <c r="D413" s="45"/>
      <c r="E413" s="51"/>
    </row>
    <row r="414" spans="3:5" x14ac:dyDescent="0.25">
      <c r="D414" s="45"/>
      <c r="E414" s="51"/>
    </row>
    <row r="415" spans="3:5" x14ac:dyDescent="0.25">
      <c r="D415" s="45"/>
      <c r="E415" s="51"/>
    </row>
    <row r="416" spans="3:5" x14ac:dyDescent="0.25">
      <c r="D416" s="45"/>
      <c r="E416" s="51"/>
    </row>
    <row r="417" spans="3:5" x14ac:dyDescent="0.25">
      <c r="D417" s="45"/>
      <c r="E417" s="51"/>
    </row>
    <row r="418" spans="3:5" x14ac:dyDescent="0.25">
      <c r="D418" s="45"/>
      <c r="E418" s="51"/>
    </row>
    <row r="419" spans="3:5" x14ac:dyDescent="0.25">
      <c r="D419" s="45"/>
      <c r="E419" s="51"/>
    </row>
    <row r="420" spans="3:5" x14ac:dyDescent="0.25">
      <c r="D420" s="45"/>
      <c r="E420" s="51"/>
    </row>
    <row r="421" spans="3:5" x14ac:dyDescent="0.25">
      <c r="D421" s="45"/>
      <c r="E421" s="51"/>
    </row>
    <row r="422" spans="3:5" x14ac:dyDescent="0.25">
      <c r="C422" s="45"/>
      <c r="D422" s="45"/>
      <c r="E422" s="51"/>
    </row>
    <row r="423" spans="3:5" x14ac:dyDescent="0.25">
      <c r="E423" s="51"/>
    </row>
    <row r="424" spans="3:5" x14ac:dyDescent="0.25">
      <c r="D424" s="45"/>
      <c r="E424" s="51"/>
    </row>
    <row r="425" spans="3:5" x14ac:dyDescent="0.25">
      <c r="E425" s="51"/>
    </row>
    <row r="426" spans="3:5" x14ac:dyDescent="0.25">
      <c r="C426" s="45"/>
      <c r="D426" s="45"/>
      <c r="E426" s="51"/>
    </row>
    <row r="427" spans="3:5" x14ac:dyDescent="0.25">
      <c r="D427" s="45"/>
      <c r="E427" s="51"/>
    </row>
    <row r="428" spans="3:5" x14ac:dyDescent="0.25">
      <c r="D428" s="45"/>
      <c r="E428" s="51"/>
    </row>
    <row r="429" spans="3:5" x14ac:dyDescent="0.25">
      <c r="D429" s="45"/>
      <c r="E429" s="51"/>
    </row>
    <row r="430" spans="3:5" x14ac:dyDescent="0.25">
      <c r="D430" s="45"/>
      <c r="E430" s="51"/>
    </row>
    <row r="431" spans="3:5" x14ac:dyDescent="0.25">
      <c r="C431" s="45"/>
      <c r="D431" s="45"/>
      <c r="E431" s="51"/>
    </row>
    <row r="432" spans="3:5" x14ac:dyDescent="0.25">
      <c r="D432" s="45"/>
      <c r="E432" s="51"/>
    </row>
    <row r="433" spans="3:5" x14ac:dyDescent="0.25">
      <c r="D433" s="45"/>
      <c r="E433" s="51"/>
    </row>
    <row r="434" spans="3:5" x14ac:dyDescent="0.25">
      <c r="E434" s="51"/>
    </row>
    <row r="435" spans="3:5" x14ac:dyDescent="0.25">
      <c r="C435" s="45"/>
      <c r="D435" s="45"/>
      <c r="E435" s="51"/>
    </row>
    <row r="436" spans="3:5" x14ac:dyDescent="0.25">
      <c r="D436" s="45"/>
      <c r="E436" s="51"/>
    </row>
    <row r="437" spans="3:5" x14ac:dyDescent="0.25">
      <c r="D437" s="45"/>
      <c r="E437" s="51"/>
    </row>
    <row r="438" spans="3:5" x14ac:dyDescent="0.25">
      <c r="D438" s="45"/>
      <c r="E438" s="51"/>
    </row>
    <row r="439" spans="3:5" x14ac:dyDescent="0.25">
      <c r="C439" s="45"/>
      <c r="D439" s="45"/>
      <c r="E439" s="51"/>
    </row>
    <row r="440" spans="3:5" x14ac:dyDescent="0.25">
      <c r="D440" s="45"/>
      <c r="E440" s="51"/>
    </row>
    <row r="441" spans="3:5" x14ac:dyDescent="0.25">
      <c r="D441" s="45"/>
      <c r="E441" s="51"/>
    </row>
    <row r="442" spans="3:5" x14ac:dyDescent="0.25">
      <c r="C442" s="45"/>
      <c r="D442" s="45"/>
      <c r="E442" s="51"/>
    </row>
    <row r="443" spans="3:5" x14ac:dyDescent="0.25">
      <c r="D443" s="45"/>
      <c r="E443" s="51"/>
    </row>
    <row r="444" spans="3:5" x14ac:dyDescent="0.25">
      <c r="D444" s="45"/>
      <c r="E444" s="51"/>
    </row>
    <row r="445" spans="3:5" x14ac:dyDescent="0.25">
      <c r="C445" s="45"/>
      <c r="D445" s="45"/>
      <c r="E445" s="51"/>
    </row>
    <row r="446" spans="3:5" x14ac:dyDescent="0.25">
      <c r="D446" s="45"/>
      <c r="E446" s="51"/>
    </row>
    <row r="447" spans="3:5" x14ac:dyDescent="0.25">
      <c r="D447" s="45"/>
      <c r="E447" s="51"/>
    </row>
    <row r="448" spans="3:5" x14ac:dyDescent="0.25">
      <c r="D448" s="45"/>
      <c r="E448" s="51"/>
    </row>
    <row r="449" spans="3:5" x14ac:dyDescent="0.25">
      <c r="C449" s="45"/>
      <c r="D449" s="45"/>
      <c r="E449" s="51"/>
    </row>
    <row r="450" spans="3:5" x14ac:dyDescent="0.25">
      <c r="D450" s="45"/>
      <c r="E450" s="51"/>
    </row>
    <row r="451" spans="3:5" x14ac:dyDescent="0.25">
      <c r="D451" s="45"/>
      <c r="E451" s="51"/>
    </row>
    <row r="452" spans="3:5" x14ac:dyDescent="0.25">
      <c r="C452" s="45"/>
      <c r="D452" s="45"/>
      <c r="E452" s="51"/>
    </row>
    <row r="453" spans="3:5" x14ac:dyDescent="0.25">
      <c r="D453" s="45"/>
      <c r="E453" s="51"/>
    </row>
    <row r="454" spans="3:5" x14ac:dyDescent="0.25">
      <c r="E454" s="51"/>
    </row>
    <row r="455" spans="3:5" x14ac:dyDescent="0.25">
      <c r="D455" s="45"/>
      <c r="E455" s="51"/>
    </row>
    <row r="456" spans="3:5" x14ac:dyDescent="0.25">
      <c r="D456" s="45"/>
      <c r="E456" s="51"/>
    </row>
    <row r="457" spans="3:5" x14ac:dyDescent="0.25">
      <c r="D457" s="45"/>
      <c r="E457" s="51"/>
    </row>
    <row r="458" spans="3:5" x14ac:dyDescent="0.25">
      <c r="E458" s="51"/>
    </row>
    <row r="459" spans="3:5" x14ac:dyDescent="0.25">
      <c r="D459" s="45"/>
      <c r="E459" s="51"/>
    </row>
    <row r="460" spans="3:5" x14ac:dyDescent="0.25">
      <c r="C460" s="45"/>
      <c r="D460" s="45"/>
      <c r="E460" s="51"/>
    </row>
    <row r="461" spans="3:5" x14ac:dyDescent="0.25">
      <c r="D461" s="45"/>
      <c r="E461" s="51"/>
    </row>
    <row r="462" spans="3:5" x14ac:dyDescent="0.25">
      <c r="D462" s="45"/>
      <c r="E462" s="51"/>
    </row>
    <row r="463" spans="3:5" x14ac:dyDescent="0.25">
      <c r="D463" s="45"/>
      <c r="E463" s="51"/>
    </row>
    <row r="464" spans="3:5" x14ac:dyDescent="0.25">
      <c r="D464" s="45"/>
      <c r="E464" s="51"/>
    </row>
    <row r="465" spans="3:5" x14ac:dyDescent="0.25">
      <c r="D465" s="45"/>
      <c r="E465" s="51"/>
    </row>
    <row r="466" spans="3:5" x14ac:dyDescent="0.25">
      <c r="C466" s="45"/>
      <c r="D466" s="45"/>
      <c r="E466" s="51"/>
    </row>
    <row r="467" spans="3:5" x14ac:dyDescent="0.25">
      <c r="D467" s="45"/>
      <c r="E467" s="51"/>
    </row>
    <row r="468" spans="3:5" x14ac:dyDescent="0.25">
      <c r="D468" s="45"/>
      <c r="E468" s="51"/>
    </row>
    <row r="469" spans="3:5" x14ac:dyDescent="0.25">
      <c r="D469" s="45"/>
      <c r="E469" s="51"/>
    </row>
    <row r="470" spans="3:5" x14ac:dyDescent="0.25">
      <c r="D470" s="45"/>
      <c r="E470" s="51"/>
    </row>
    <row r="471" spans="3:5" x14ac:dyDescent="0.25">
      <c r="D471" s="45"/>
      <c r="E471" s="51"/>
    </row>
    <row r="472" spans="3:5" x14ac:dyDescent="0.25">
      <c r="D472" s="45"/>
      <c r="E472" s="51"/>
    </row>
    <row r="473" spans="3:5" x14ac:dyDescent="0.25">
      <c r="C473" s="45"/>
      <c r="D473" s="45"/>
      <c r="E473" s="51"/>
    </row>
    <row r="474" spans="3:5" x14ac:dyDescent="0.25">
      <c r="D474" s="45"/>
      <c r="E474" s="51"/>
    </row>
    <row r="475" spans="3:5" x14ac:dyDescent="0.25">
      <c r="D475" s="45"/>
      <c r="E475" s="51"/>
    </row>
    <row r="476" spans="3:5" x14ac:dyDescent="0.25">
      <c r="D476" s="45"/>
      <c r="E476" s="51"/>
    </row>
    <row r="477" spans="3:5" x14ac:dyDescent="0.25">
      <c r="E477" s="51"/>
    </row>
    <row r="478" spans="3:5" x14ac:dyDescent="0.25">
      <c r="E478" s="51"/>
    </row>
    <row r="479" spans="3:5" x14ac:dyDescent="0.25">
      <c r="D479" s="45"/>
      <c r="E479" s="51"/>
    </row>
    <row r="480" spans="3:5" x14ac:dyDescent="0.25">
      <c r="D480" s="45"/>
      <c r="E480" s="51"/>
    </row>
    <row r="481" spans="3:5" x14ac:dyDescent="0.25">
      <c r="C481" s="45"/>
      <c r="D481" s="45"/>
      <c r="E481" s="51"/>
    </row>
    <row r="482" spans="3:5" x14ac:dyDescent="0.25">
      <c r="C482" s="45"/>
      <c r="D482" s="45"/>
      <c r="E482" s="51"/>
    </row>
    <row r="483" spans="3:5" x14ac:dyDescent="0.25">
      <c r="E483" s="51"/>
    </row>
    <row r="484" spans="3:5" x14ac:dyDescent="0.25">
      <c r="D484" s="45"/>
      <c r="E484" s="51"/>
    </row>
    <row r="485" spans="3:5" x14ac:dyDescent="0.25">
      <c r="E485" s="51"/>
    </row>
    <row r="486" spans="3:5" x14ac:dyDescent="0.25">
      <c r="D486" s="45"/>
      <c r="E486" s="51"/>
    </row>
    <row r="487" spans="3:5" x14ac:dyDescent="0.25">
      <c r="C487" s="45"/>
      <c r="D487" s="45"/>
      <c r="E487" s="51"/>
    </row>
    <row r="488" spans="3:5" x14ac:dyDescent="0.25">
      <c r="C488" s="45"/>
      <c r="D488" s="45"/>
      <c r="E488" s="51"/>
    </row>
    <row r="489" spans="3:5" x14ac:dyDescent="0.25">
      <c r="D489" s="45"/>
      <c r="E489" s="51"/>
    </row>
    <row r="490" spans="3:5" x14ac:dyDescent="0.25">
      <c r="D490" s="45"/>
      <c r="E490" s="51"/>
    </row>
    <row r="491" spans="3:5" x14ac:dyDescent="0.25">
      <c r="D491" s="45"/>
      <c r="E491" s="51"/>
    </row>
    <row r="492" spans="3:5" x14ac:dyDescent="0.25">
      <c r="D492" s="45"/>
      <c r="E492" s="51"/>
    </row>
    <row r="493" spans="3:5" x14ac:dyDescent="0.25">
      <c r="D493" s="45"/>
      <c r="E493" s="51"/>
    </row>
    <row r="494" spans="3:5" x14ac:dyDescent="0.25">
      <c r="D494" s="45"/>
      <c r="E494" s="51"/>
    </row>
    <row r="495" spans="3:5" x14ac:dyDescent="0.25">
      <c r="D495" s="45"/>
      <c r="E495" s="51"/>
    </row>
    <row r="496" spans="3:5" x14ac:dyDescent="0.25">
      <c r="C496" s="45"/>
      <c r="D496" s="45"/>
      <c r="E496" s="51"/>
    </row>
    <row r="497" spans="3:5" x14ac:dyDescent="0.25">
      <c r="C497" s="45"/>
      <c r="D497" s="45"/>
      <c r="E497" s="51"/>
    </row>
    <row r="498" spans="3:5" x14ac:dyDescent="0.25">
      <c r="D498" s="45"/>
    </row>
    <row r="499" spans="3:5" x14ac:dyDescent="0.25">
      <c r="D499" s="45"/>
    </row>
    <row r="500" spans="3:5" x14ac:dyDescent="0.25">
      <c r="D500" s="45"/>
    </row>
    <row r="501" spans="3:5" x14ac:dyDescent="0.25">
      <c r="C501" s="45"/>
      <c r="D501" s="45"/>
    </row>
    <row r="502" spans="3:5" x14ac:dyDescent="0.25">
      <c r="C502" s="45"/>
      <c r="D502" s="45"/>
    </row>
    <row r="503" spans="3:5" x14ac:dyDescent="0.25">
      <c r="D503" s="45"/>
    </row>
    <row r="504" spans="3:5" x14ac:dyDescent="0.25">
      <c r="C504" s="45"/>
      <c r="D504" s="45"/>
    </row>
    <row r="505" spans="3:5" x14ac:dyDescent="0.25">
      <c r="D505" s="45"/>
    </row>
    <row r="506" spans="3:5" x14ac:dyDescent="0.25">
      <c r="D506" s="45"/>
    </row>
    <row r="507" spans="3:5" x14ac:dyDescent="0.25">
      <c r="C507" s="45"/>
      <c r="D507" s="45"/>
    </row>
    <row r="508" spans="3:5" x14ac:dyDescent="0.25">
      <c r="D508" s="45"/>
    </row>
    <row r="509" spans="3:5" x14ac:dyDescent="0.25">
      <c r="D509" s="45"/>
    </row>
    <row r="510" spans="3:5" x14ac:dyDescent="0.25">
      <c r="C510" s="45"/>
      <c r="D510" s="45"/>
    </row>
    <row r="511" spans="3:5" x14ac:dyDescent="0.25">
      <c r="D511" s="45"/>
    </row>
    <row r="512" spans="3:5" x14ac:dyDescent="0.25">
      <c r="D512" s="45"/>
    </row>
    <row r="513" spans="4:4" x14ac:dyDescent="0.25">
      <c r="D513" s="45"/>
    </row>
    <row r="514" spans="4:4" x14ac:dyDescent="0.25">
      <c r="D514" s="45"/>
    </row>
    <row r="515" spans="4:4" x14ac:dyDescent="0.25">
      <c r="D515" s="45"/>
    </row>
  </sheetData>
  <autoFilter ref="B3:D257" xr:uid="{00000000-0009-0000-0000-000006000000}">
    <sortState xmlns:xlrd2="http://schemas.microsoft.com/office/spreadsheetml/2017/richdata2" ref="B4:D257">
      <sortCondition ref="C3:C257"/>
    </sortState>
  </autoFilter>
  <conditionalFormatting sqref="K3:K19 E2">
    <cfRule type="colorScale" priority="3">
      <colorScale>
        <cfvo type="min"/>
        <cfvo type="percentile" val="50"/>
        <cfvo type="max"/>
        <color rgb="FF63BE7B"/>
        <color rgb="FFFFEB84"/>
        <color rgb="FFF8696B"/>
      </colorScale>
    </cfRule>
  </conditionalFormatting>
  <conditionalFormatting sqref="L3:L19 F2">
    <cfRule type="colorScale" priority="4">
      <colorScale>
        <cfvo type="min"/>
        <cfvo type="percentile" val="50"/>
        <cfvo type="max"/>
        <color rgb="FFF8696B"/>
        <color rgb="FFFFEB84"/>
        <color rgb="FF63BE7B"/>
      </colorScale>
    </cfRule>
  </conditionalFormatting>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wksInLink">
    <tabColor rgb="FFFF0000"/>
  </sheetPr>
  <dimension ref="A1:GI13"/>
  <sheetViews>
    <sheetView topLeftCell="B1" zoomScaleNormal="100" workbookViewId="0">
      <selection activeCell="D4" sqref="D4"/>
    </sheetView>
  </sheetViews>
  <sheetFormatPr defaultRowHeight="15.75" x14ac:dyDescent="0.25"/>
  <cols>
    <col min="1" max="1" width="11.7109375" bestFit="1" customWidth="1"/>
    <col min="2" max="3" width="11.5703125" bestFit="1" customWidth="1"/>
    <col min="4" max="4" width="15.7109375" bestFit="1" customWidth="1"/>
    <col min="5" max="5" width="13.85546875" bestFit="1" customWidth="1"/>
    <col min="6" max="6" width="23.42578125" bestFit="1" customWidth="1"/>
    <col min="7" max="7" width="22.85546875" bestFit="1" customWidth="1"/>
    <col min="8" max="8" width="18.28515625" bestFit="1" customWidth="1"/>
    <col min="9" max="9" width="15.7109375" customWidth="1"/>
    <col min="10" max="10" width="25.140625" bestFit="1" customWidth="1"/>
    <col min="11" max="11" width="24.7109375" bestFit="1" customWidth="1"/>
    <col min="12" max="12" width="15.7109375" bestFit="1" customWidth="1"/>
    <col min="13" max="13" width="22.28515625" bestFit="1" customWidth="1"/>
    <col min="14" max="14" width="21.85546875" bestFit="1" customWidth="1"/>
    <col min="15" max="15" width="14.5703125" bestFit="1" customWidth="1"/>
    <col min="16" max="16" width="24.28515625" bestFit="1" customWidth="1"/>
    <col min="17" max="17" width="24.85546875" bestFit="1" customWidth="1"/>
    <col min="18" max="18" width="14.28515625" bestFit="1" customWidth="1"/>
    <col min="19" max="20" width="21.140625" bestFit="1" customWidth="1"/>
    <col min="21" max="21" width="14.140625" bestFit="1" customWidth="1"/>
    <col min="22" max="22" width="26.42578125" bestFit="1" customWidth="1"/>
    <col min="23" max="23" width="24.140625" bestFit="1" customWidth="1"/>
    <col min="24" max="24" width="15.85546875" bestFit="1" customWidth="1"/>
    <col min="25" max="25" width="17.5703125" bestFit="1" customWidth="1"/>
    <col min="26" max="26" width="18.140625" bestFit="1" customWidth="1"/>
    <col min="27" max="27" width="14.28515625" bestFit="1" customWidth="1"/>
    <col min="35" max="35" width="12.42578125" customWidth="1"/>
  </cols>
  <sheetData>
    <row r="1" spans="1:191" x14ac:dyDescent="0.25">
      <c r="A1" s="3" t="s">
        <v>9</v>
      </c>
      <c r="C1" s="3" t="s">
        <v>11</v>
      </c>
    </row>
    <row r="2" spans="1:191" x14ac:dyDescent="0.25">
      <c r="A2" s="5">
        <f>MATCH(A5,PartsData!1:1,0)</f>
        <v>3</v>
      </c>
      <c r="C2" s="5">
        <f>SUM(9:9)</f>
        <v>0</v>
      </c>
    </row>
    <row r="4" spans="1:191" x14ac:dyDescent="0.25">
      <c r="A4" s="4" t="s">
        <v>631</v>
      </c>
      <c r="B4" s="4" t="s">
        <v>632</v>
      </c>
      <c r="C4" s="4" t="s">
        <v>633</v>
      </c>
      <c r="D4" s="4" t="s">
        <v>628</v>
      </c>
      <c r="E4" s="4" t="s">
        <v>629</v>
      </c>
      <c r="F4" s="4" t="s">
        <v>630</v>
      </c>
      <c r="G4" s="4" t="s">
        <v>634</v>
      </c>
      <c r="H4" s="4" t="s">
        <v>636</v>
      </c>
      <c r="I4" s="4" t="s">
        <v>638</v>
      </c>
      <c r="J4" s="4" t="s">
        <v>640</v>
      </c>
      <c r="K4" s="4" t="s">
        <v>642</v>
      </c>
      <c r="L4" s="4" t="s">
        <v>644</v>
      </c>
      <c r="M4" s="4" t="s">
        <v>646</v>
      </c>
      <c r="N4" s="4" t="s">
        <v>648</v>
      </c>
      <c r="O4" s="4" t="s">
        <v>650</v>
      </c>
      <c r="P4" s="4" t="s">
        <v>652</v>
      </c>
      <c r="Q4" s="4" t="s">
        <v>654</v>
      </c>
      <c r="R4" s="4" t="s">
        <v>656</v>
      </c>
      <c r="S4" s="4" t="s">
        <v>658</v>
      </c>
      <c r="T4" s="4" t="s">
        <v>660</v>
      </c>
      <c r="U4" s="4" t="s">
        <v>662</v>
      </c>
      <c r="V4" s="4" t="s">
        <v>664</v>
      </c>
      <c r="W4" s="4" t="s">
        <v>666</v>
      </c>
      <c r="X4" s="4" t="s">
        <v>668</v>
      </c>
      <c r="Y4" s="4" t="s">
        <v>670</v>
      </c>
      <c r="Z4" s="4" t="s">
        <v>672</v>
      </c>
      <c r="AA4" s="4" t="s">
        <v>674</v>
      </c>
      <c r="AB4" s="4" t="s">
        <v>676</v>
      </c>
      <c r="AC4" s="4" t="s">
        <v>678</v>
      </c>
      <c r="AD4" s="4" t="s">
        <v>680</v>
      </c>
      <c r="AE4" s="4" t="s">
        <v>682</v>
      </c>
      <c r="AF4" s="4" t="s">
        <v>684</v>
      </c>
      <c r="AG4" s="4" t="s">
        <v>738</v>
      </c>
      <c r="AH4" s="4" t="s">
        <v>796</v>
      </c>
      <c r="AI4" s="4" t="s">
        <v>765</v>
      </c>
      <c r="AJ4" s="4" t="s">
        <v>766</v>
      </c>
      <c r="AK4" s="4" t="s">
        <v>767</v>
      </c>
      <c r="AL4" s="4" t="s">
        <v>768</v>
      </c>
      <c r="AM4" s="4" t="s">
        <v>769</v>
      </c>
      <c r="AN4" s="4" t="s">
        <v>770</v>
      </c>
      <c r="AO4" s="4" t="s">
        <v>771</v>
      </c>
      <c r="AP4" s="4" t="s">
        <v>772</v>
      </c>
      <c r="AQ4" s="4" t="s">
        <v>773</v>
      </c>
      <c r="AR4" s="4" t="s">
        <v>774</v>
      </c>
      <c r="AS4" s="4" t="s">
        <v>775</v>
      </c>
      <c r="AT4" s="4" t="s">
        <v>776</v>
      </c>
      <c r="AU4" s="4" t="s">
        <v>777</v>
      </c>
      <c r="AV4" s="4" t="s">
        <v>778</v>
      </c>
      <c r="AW4" s="4" t="s">
        <v>779</v>
      </c>
      <c r="AX4" s="4" t="s">
        <v>780</v>
      </c>
      <c r="AY4" s="4" t="s">
        <v>781</v>
      </c>
      <c r="AZ4" s="4" t="s">
        <v>782</v>
      </c>
      <c r="BA4" s="4" t="s">
        <v>783</v>
      </c>
      <c r="BB4" s="4" t="s">
        <v>784</v>
      </c>
      <c r="BC4" s="4" t="s">
        <v>785</v>
      </c>
      <c r="BD4" s="4" t="s">
        <v>786</v>
      </c>
      <c r="BE4" s="4" t="s">
        <v>787</v>
      </c>
      <c r="BF4" s="4" t="s">
        <v>788</v>
      </c>
      <c r="BG4" s="4" t="s">
        <v>789</v>
      </c>
      <c r="BH4" s="4" t="s">
        <v>924</v>
      </c>
      <c r="BI4" s="4" t="s">
        <v>899</v>
      </c>
      <c r="BJ4" s="4" t="s">
        <v>900</v>
      </c>
      <c r="BK4" s="4" t="s">
        <v>821</v>
      </c>
      <c r="BL4" s="4" t="s">
        <v>901</v>
      </c>
      <c r="BM4" s="4" t="s">
        <v>902</v>
      </c>
      <c r="BN4" s="4" t="s">
        <v>903</v>
      </c>
      <c r="BO4" s="4" t="s">
        <v>904</v>
      </c>
      <c r="BP4" s="4" t="s">
        <v>905</v>
      </c>
      <c r="BQ4" s="4" t="s">
        <v>906</v>
      </c>
      <c r="BR4" s="4" t="s">
        <v>907</v>
      </c>
      <c r="BS4" s="4" t="s">
        <v>908</v>
      </c>
      <c r="BT4" s="4" t="s">
        <v>909</v>
      </c>
      <c r="BU4" s="4" t="s">
        <v>910</v>
      </c>
      <c r="BV4" s="4" t="s">
        <v>911</v>
      </c>
      <c r="BW4" s="4" t="s">
        <v>912</v>
      </c>
      <c r="BX4" s="4" t="s">
        <v>913</v>
      </c>
      <c r="BY4" s="4" t="s">
        <v>914</v>
      </c>
      <c r="BZ4" s="4" t="s">
        <v>915</v>
      </c>
      <c r="CA4" s="4" t="s">
        <v>916</v>
      </c>
      <c r="CB4" s="4" t="s">
        <v>917</v>
      </c>
      <c r="CC4" s="4" t="s">
        <v>918</v>
      </c>
      <c r="CD4" s="4" t="s">
        <v>919</v>
      </c>
      <c r="CE4" s="4" t="s">
        <v>920</v>
      </c>
      <c r="CF4" s="4" t="s">
        <v>921</v>
      </c>
      <c r="CG4" s="4" t="s">
        <v>922</v>
      </c>
      <c r="CH4" s="4" t="s">
        <v>923</v>
      </c>
      <c r="CI4" s="4" t="s">
        <v>950</v>
      </c>
      <c r="CJ4" s="4" t="s">
        <v>951</v>
      </c>
      <c r="CK4" s="4" t="s">
        <v>952</v>
      </c>
      <c r="CL4" s="4" t="s">
        <v>953</v>
      </c>
      <c r="CM4" s="4" t="s">
        <v>954</v>
      </c>
      <c r="CN4" s="4" t="s">
        <v>955</v>
      </c>
      <c r="CO4" s="4" t="s">
        <v>956</v>
      </c>
      <c r="CP4" s="4" t="s">
        <v>823</v>
      </c>
      <c r="CQ4" s="4" t="s">
        <v>957</v>
      </c>
      <c r="CR4" s="4" t="s">
        <v>958</v>
      </c>
      <c r="CS4" s="4" t="s">
        <v>959</v>
      </c>
      <c r="CT4" s="4" t="s">
        <v>960</v>
      </c>
      <c r="CU4" s="4" t="s">
        <v>961</v>
      </c>
      <c r="CV4" s="4" t="s">
        <v>962</v>
      </c>
      <c r="CW4" s="4" t="s">
        <v>963</v>
      </c>
      <c r="CX4" s="4" t="s">
        <v>964</v>
      </c>
      <c r="CY4" s="4" t="s">
        <v>965</v>
      </c>
      <c r="CZ4" s="4" t="s">
        <v>966</v>
      </c>
      <c r="DA4" s="4" t="s">
        <v>967</v>
      </c>
      <c r="DB4" s="4" t="s">
        <v>968</v>
      </c>
      <c r="DC4" s="4" t="s">
        <v>969</v>
      </c>
      <c r="DD4" s="4" t="s">
        <v>970</v>
      </c>
      <c r="DE4" s="4" t="s">
        <v>971</v>
      </c>
      <c r="DF4" s="4" t="s">
        <v>972</v>
      </c>
      <c r="DG4" s="4" t="s">
        <v>973</v>
      </c>
      <c r="DH4" s="4" t="s">
        <v>974</v>
      </c>
      <c r="DI4" s="4" t="s">
        <v>975</v>
      </c>
      <c r="DJ4" s="4" t="s">
        <v>635</v>
      </c>
      <c r="DK4" s="4" t="s">
        <v>637</v>
      </c>
      <c r="DL4" s="4" t="s">
        <v>639</v>
      </c>
      <c r="DM4" s="4" t="s">
        <v>641</v>
      </c>
      <c r="DN4" s="4" t="s">
        <v>643</v>
      </c>
      <c r="DO4" s="4" t="s">
        <v>645</v>
      </c>
      <c r="DP4" s="4" t="s">
        <v>647</v>
      </c>
      <c r="DQ4" s="4" t="s">
        <v>649</v>
      </c>
      <c r="DR4" s="4" t="s">
        <v>651</v>
      </c>
      <c r="DS4" s="4" t="s">
        <v>653</v>
      </c>
      <c r="DT4" s="4" t="s">
        <v>655</v>
      </c>
      <c r="DU4" s="4" t="s">
        <v>657</v>
      </c>
      <c r="DV4" s="4" t="s">
        <v>659</v>
      </c>
      <c r="DW4" s="4" t="s">
        <v>661</v>
      </c>
      <c r="DX4" s="4" t="s">
        <v>663</v>
      </c>
      <c r="DY4" s="4" t="s">
        <v>665</v>
      </c>
      <c r="DZ4" s="4" t="s">
        <v>667</v>
      </c>
      <c r="EA4" s="4" t="s">
        <v>669</v>
      </c>
      <c r="EB4" s="4" t="s">
        <v>671</v>
      </c>
      <c r="EC4" s="4" t="s">
        <v>673</v>
      </c>
      <c r="ED4" s="4" t="s">
        <v>675</v>
      </c>
      <c r="EE4" s="4" t="s">
        <v>677</v>
      </c>
      <c r="EF4" s="4" t="s">
        <v>679</v>
      </c>
      <c r="EG4" s="4" t="s">
        <v>681</v>
      </c>
      <c r="EH4" s="4" t="s">
        <v>683</v>
      </c>
      <c r="EI4" s="4" t="s">
        <v>685</v>
      </c>
      <c r="EJ4" s="4" t="s">
        <v>739</v>
      </c>
      <c r="EK4" s="4" t="s">
        <v>740</v>
      </c>
      <c r="EL4" s="4" t="s">
        <v>741</v>
      </c>
      <c r="EM4" s="4" t="s">
        <v>742</v>
      </c>
      <c r="EN4" s="4" t="s">
        <v>743</v>
      </c>
      <c r="EO4" s="4" t="s">
        <v>744</v>
      </c>
      <c r="EP4" s="4" t="s">
        <v>745</v>
      </c>
      <c r="EQ4" s="4" t="s">
        <v>746</v>
      </c>
      <c r="ER4" s="4" t="s">
        <v>747</v>
      </c>
      <c r="ES4" s="4" t="s">
        <v>748</v>
      </c>
      <c r="ET4" s="4" t="s">
        <v>749</v>
      </c>
      <c r="EU4" s="4" t="s">
        <v>750</v>
      </c>
      <c r="EV4" s="4" t="s">
        <v>751</v>
      </c>
      <c r="EW4" s="4" t="s">
        <v>752</v>
      </c>
      <c r="EX4" s="4" t="s">
        <v>753</v>
      </c>
      <c r="EY4" s="4" t="s">
        <v>754</v>
      </c>
      <c r="EZ4" s="4" t="s">
        <v>755</v>
      </c>
      <c r="FA4" s="4" t="s">
        <v>756</v>
      </c>
      <c r="FB4" s="4" t="s">
        <v>757</v>
      </c>
      <c r="FC4" s="4" t="s">
        <v>758</v>
      </c>
      <c r="FD4" s="4" t="s">
        <v>759</v>
      </c>
      <c r="FE4" s="4" t="s">
        <v>760</v>
      </c>
      <c r="FF4" s="4" t="s">
        <v>761</v>
      </c>
      <c r="FG4" s="4" t="s">
        <v>762</v>
      </c>
      <c r="FH4" s="4" t="s">
        <v>763</v>
      </c>
      <c r="FI4" s="4" t="s">
        <v>764</v>
      </c>
      <c r="FJ4" s="4" t="s">
        <v>925</v>
      </c>
      <c r="FK4" s="4" t="s">
        <v>926</v>
      </c>
      <c r="FL4" s="4" t="s">
        <v>927</v>
      </c>
      <c r="FM4" s="4" t="s">
        <v>928</v>
      </c>
      <c r="FN4" s="4" t="s">
        <v>822</v>
      </c>
      <c r="FO4" s="4" t="s">
        <v>929</v>
      </c>
      <c r="FP4" s="4" t="s">
        <v>930</v>
      </c>
      <c r="FQ4" s="4" t="s">
        <v>931</v>
      </c>
      <c r="FR4" s="4" t="s">
        <v>932</v>
      </c>
      <c r="FS4" s="4" t="s">
        <v>933</v>
      </c>
      <c r="FT4" s="4" t="s">
        <v>934</v>
      </c>
      <c r="FU4" s="4" t="s">
        <v>935</v>
      </c>
      <c r="FV4" s="4" t="s">
        <v>936</v>
      </c>
      <c r="FW4" s="4" t="s">
        <v>937</v>
      </c>
      <c r="FX4" s="4" t="s">
        <v>938</v>
      </c>
      <c r="FY4" s="4" t="s">
        <v>939</v>
      </c>
      <c r="FZ4" s="4" t="s">
        <v>940</v>
      </c>
      <c r="GA4" s="4" t="s">
        <v>941</v>
      </c>
      <c r="GB4" s="4" t="s">
        <v>942</v>
      </c>
      <c r="GC4" s="4" t="s">
        <v>943</v>
      </c>
      <c r="GD4" s="4" t="s">
        <v>944</v>
      </c>
      <c r="GE4" s="4" t="s">
        <v>945</v>
      </c>
      <c r="GF4" s="4" t="s">
        <v>946</v>
      </c>
      <c r="GG4" s="4" t="s">
        <v>947</v>
      </c>
      <c r="GH4" s="4" t="s">
        <v>948</v>
      </c>
      <c r="GI4" s="4" t="s">
        <v>949</v>
      </c>
    </row>
    <row r="5" spans="1:191" ht="16.5" thickBot="1" x14ac:dyDescent="0.3">
      <c r="A5" s="19" t="s">
        <v>16</v>
      </c>
      <c r="B5" s="19" t="s">
        <v>18</v>
      </c>
      <c r="C5" s="19" t="s">
        <v>19</v>
      </c>
      <c r="D5" s="19" t="s">
        <v>790</v>
      </c>
      <c r="E5" s="19" t="s">
        <v>791</v>
      </c>
      <c r="F5" s="19" t="s">
        <v>798</v>
      </c>
      <c r="G5" s="1" t="s">
        <v>575</v>
      </c>
      <c r="H5" s="1" t="s">
        <v>576</v>
      </c>
      <c r="I5" s="1" t="s">
        <v>577</v>
      </c>
      <c r="J5" s="1" t="s">
        <v>578</v>
      </c>
      <c r="K5" s="1" t="s">
        <v>579</v>
      </c>
      <c r="L5" s="1" t="s">
        <v>580</v>
      </c>
      <c r="M5" s="1" t="s">
        <v>581</v>
      </c>
      <c r="N5" s="1" t="s">
        <v>582</v>
      </c>
      <c r="O5" s="1" t="s">
        <v>583</v>
      </c>
      <c r="P5" s="1" t="s">
        <v>584</v>
      </c>
      <c r="Q5" s="1" t="s">
        <v>585</v>
      </c>
      <c r="R5" s="1" t="s">
        <v>586</v>
      </c>
      <c r="S5" s="1" t="s">
        <v>587</v>
      </c>
      <c r="T5" s="1" t="s">
        <v>588</v>
      </c>
      <c r="U5" s="1" t="s">
        <v>589</v>
      </c>
      <c r="V5" s="1" t="s">
        <v>590</v>
      </c>
      <c r="W5" s="1" t="s">
        <v>591</v>
      </c>
      <c r="X5" s="1" t="s">
        <v>592</v>
      </c>
      <c r="Y5" s="1" t="s">
        <v>593</v>
      </c>
      <c r="Z5" s="1" t="s">
        <v>594</v>
      </c>
      <c r="AA5" s="1" t="s">
        <v>595</v>
      </c>
      <c r="AB5" s="1" t="s">
        <v>596</v>
      </c>
      <c r="AC5" s="1" t="s">
        <v>597</v>
      </c>
      <c r="AD5" s="1" t="s">
        <v>598</v>
      </c>
      <c r="AE5" s="1" t="s">
        <v>599</v>
      </c>
      <c r="AF5" s="1" t="s">
        <v>600</v>
      </c>
      <c r="AG5" s="19" t="s">
        <v>793</v>
      </c>
      <c r="AH5" s="19" t="s">
        <v>602</v>
      </c>
      <c r="AI5" s="19" t="s">
        <v>603</v>
      </c>
      <c r="AJ5" s="19" t="s">
        <v>604</v>
      </c>
      <c r="AK5" s="19" t="s">
        <v>605</v>
      </c>
      <c r="AL5" s="19" t="s">
        <v>606</v>
      </c>
      <c r="AM5" s="19" t="s">
        <v>607</v>
      </c>
      <c r="AN5" s="19" t="s">
        <v>608</v>
      </c>
      <c r="AO5" s="19" t="s">
        <v>609</v>
      </c>
      <c r="AP5" s="19" t="s">
        <v>610</v>
      </c>
      <c r="AQ5" s="19" t="s">
        <v>611</v>
      </c>
      <c r="AR5" s="19" t="s">
        <v>612</v>
      </c>
      <c r="AS5" s="19" t="s">
        <v>613</v>
      </c>
      <c r="AT5" s="19" t="s">
        <v>614</v>
      </c>
      <c r="AU5" s="19" t="s">
        <v>615</v>
      </c>
      <c r="AV5" s="19" t="s">
        <v>616</v>
      </c>
      <c r="AW5" s="19" t="s">
        <v>617</v>
      </c>
      <c r="AX5" s="19" t="s">
        <v>618</v>
      </c>
      <c r="AY5" s="19" t="s">
        <v>619</v>
      </c>
      <c r="AZ5" s="19" t="s">
        <v>620</v>
      </c>
      <c r="BA5" s="19" t="s">
        <v>621</v>
      </c>
      <c r="BB5" s="19" t="s">
        <v>622</v>
      </c>
      <c r="BC5" s="19" t="s">
        <v>623</v>
      </c>
      <c r="BD5" s="19" t="s">
        <v>624</v>
      </c>
      <c r="BE5" s="19" t="s">
        <v>625</v>
      </c>
      <c r="BF5" s="19" t="s">
        <v>626</v>
      </c>
      <c r="BG5" s="19" t="s">
        <v>627</v>
      </c>
      <c r="BH5" s="19" t="s">
        <v>794</v>
      </c>
      <c r="BI5" s="19" t="s">
        <v>686</v>
      </c>
      <c r="BJ5" s="19" t="s">
        <v>687</v>
      </c>
      <c r="BK5" s="19" t="s">
        <v>688</v>
      </c>
      <c r="BL5" s="19" t="s">
        <v>692</v>
      </c>
      <c r="BM5" s="19" t="s">
        <v>693</v>
      </c>
      <c r="BN5" s="19" t="s">
        <v>694</v>
      </c>
      <c r="BO5" s="19" t="s">
        <v>695</v>
      </c>
      <c r="BP5" s="19" t="s">
        <v>700</v>
      </c>
      <c r="BQ5" s="19" t="s">
        <v>701</v>
      </c>
      <c r="BR5" s="19" t="s">
        <v>702</v>
      </c>
      <c r="BS5" s="19" t="s">
        <v>703</v>
      </c>
      <c r="BT5" s="19" t="s">
        <v>704</v>
      </c>
      <c r="BU5" s="19" t="s">
        <v>705</v>
      </c>
      <c r="BV5" s="19" t="s">
        <v>706</v>
      </c>
      <c r="BW5" s="19" t="s">
        <v>707</v>
      </c>
      <c r="BX5" s="19" t="s">
        <v>708</v>
      </c>
      <c r="BY5" s="19" t="s">
        <v>709</v>
      </c>
      <c r="BZ5" s="19" t="s">
        <v>710</v>
      </c>
      <c r="CA5" s="19" t="s">
        <v>711</v>
      </c>
      <c r="CB5" s="19" t="s">
        <v>712</v>
      </c>
      <c r="CC5" s="19" t="s">
        <v>713</v>
      </c>
      <c r="CD5" s="19" t="s">
        <v>714</v>
      </c>
      <c r="CE5" s="19" t="s">
        <v>715</v>
      </c>
      <c r="CF5" s="19" t="s">
        <v>716</v>
      </c>
      <c r="CG5" s="19" t="s">
        <v>717</v>
      </c>
      <c r="CH5" s="19" t="s">
        <v>718</v>
      </c>
      <c r="CI5" s="19" t="s">
        <v>795</v>
      </c>
      <c r="CJ5" s="19" t="s">
        <v>689</v>
      </c>
      <c r="CK5" s="19" t="s">
        <v>690</v>
      </c>
      <c r="CL5" s="19" t="s">
        <v>691</v>
      </c>
      <c r="CM5" s="19" t="s">
        <v>696</v>
      </c>
      <c r="CN5" s="19" t="s">
        <v>697</v>
      </c>
      <c r="CO5" s="19" t="s">
        <v>698</v>
      </c>
      <c r="CP5" s="19" t="s">
        <v>699</v>
      </c>
      <c r="CQ5" s="19" t="s">
        <v>719</v>
      </c>
      <c r="CR5" s="19" t="s">
        <v>720</v>
      </c>
      <c r="CS5" s="19" t="s">
        <v>721</v>
      </c>
      <c r="CT5" s="19" t="s">
        <v>722</v>
      </c>
      <c r="CU5" s="19" t="s">
        <v>723</v>
      </c>
      <c r="CV5" s="19" t="s">
        <v>724</v>
      </c>
      <c r="CW5" s="19" t="s">
        <v>725</v>
      </c>
      <c r="CX5" s="19" t="s">
        <v>726</v>
      </c>
      <c r="CY5" s="19" t="s">
        <v>727</v>
      </c>
      <c r="CZ5" s="19" t="s">
        <v>728</v>
      </c>
      <c r="DA5" s="19" t="s">
        <v>729</v>
      </c>
      <c r="DB5" s="19" t="s">
        <v>730</v>
      </c>
      <c r="DC5" s="19" t="s">
        <v>731</v>
      </c>
      <c r="DD5" s="19" t="s">
        <v>732</v>
      </c>
      <c r="DE5" s="19" t="s">
        <v>733</v>
      </c>
      <c r="DF5" s="19" t="s">
        <v>734</v>
      </c>
      <c r="DG5" s="19" t="s">
        <v>735</v>
      </c>
      <c r="DH5" s="19" t="s">
        <v>736</v>
      </c>
      <c r="DI5" s="19" t="s">
        <v>737</v>
      </c>
      <c r="DJ5" s="19" t="s">
        <v>818</v>
      </c>
      <c r="DK5" s="19" t="s">
        <v>824</v>
      </c>
      <c r="DL5" s="19" t="s">
        <v>825</v>
      </c>
      <c r="DM5" s="19" t="s">
        <v>826</v>
      </c>
      <c r="DN5" s="19" t="s">
        <v>833</v>
      </c>
      <c r="DO5" s="19" t="s">
        <v>834</v>
      </c>
      <c r="DP5" s="19" t="s">
        <v>854</v>
      </c>
      <c r="DQ5" s="19" t="s">
        <v>853</v>
      </c>
      <c r="DR5" s="19" t="s">
        <v>852</v>
      </c>
      <c r="DS5" s="19" t="s">
        <v>851</v>
      </c>
      <c r="DT5" s="19" t="s">
        <v>850</v>
      </c>
      <c r="DU5" s="19" t="s">
        <v>849</v>
      </c>
      <c r="DV5" s="19" t="s">
        <v>848</v>
      </c>
      <c r="DW5" s="19" t="s">
        <v>847</v>
      </c>
      <c r="DX5" s="19" t="s">
        <v>846</v>
      </c>
      <c r="DY5" s="19" t="s">
        <v>845</v>
      </c>
      <c r="DZ5" s="19" t="s">
        <v>844</v>
      </c>
      <c r="EA5" s="19" t="s">
        <v>843</v>
      </c>
      <c r="EB5" s="19" t="s">
        <v>841</v>
      </c>
      <c r="EC5" s="19" t="s">
        <v>842</v>
      </c>
      <c r="ED5" s="19" t="s">
        <v>840</v>
      </c>
      <c r="EE5" s="19" t="s">
        <v>839</v>
      </c>
      <c r="EF5" s="19" t="s">
        <v>838</v>
      </c>
      <c r="EG5" s="19" t="s">
        <v>837</v>
      </c>
      <c r="EH5" s="19" t="s">
        <v>836</v>
      </c>
      <c r="EI5" s="19" t="s">
        <v>835</v>
      </c>
      <c r="EJ5" s="19" t="s">
        <v>827</v>
      </c>
      <c r="EK5" s="19" t="s">
        <v>819</v>
      </c>
      <c r="EL5" s="19" t="s">
        <v>828</v>
      </c>
      <c r="EM5" s="19" t="s">
        <v>829</v>
      </c>
      <c r="EN5" s="19" t="s">
        <v>855</v>
      </c>
      <c r="EO5" s="19" t="s">
        <v>856</v>
      </c>
      <c r="EP5" s="19" t="s">
        <v>857</v>
      </c>
      <c r="EQ5" s="19" t="s">
        <v>858</v>
      </c>
      <c r="ER5" s="19" t="s">
        <v>859</v>
      </c>
      <c r="ES5" s="19" t="s">
        <v>860</v>
      </c>
      <c r="ET5" s="19" t="s">
        <v>861</v>
      </c>
      <c r="EU5" s="19" t="s">
        <v>862</v>
      </c>
      <c r="EV5" s="19" t="s">
        <v>863</v>
      </c>
      <c r="EW5" s="19" t="s">
        <v>864</v>
      </c>
      <c r="EX5" s="19" t="s">
        <v>865</v>
      </c>
      <c r="EY5" s="19" t="s">
        <v>866</v>
      </c>
      <c r="EZ5" s="19" t="s">
        <v>867</v>
      </c>
      <c r="FA5" s="19" t="s">
        <v>868</v>
      </c>
      <c r="FB5" s="19" t="s">
        <v>869</v>
      </c>
      <c r="FC5" s="19" t="s">
        <v>870</v>
      </c>
      <c r="FD5" s="19" t="s">
        <v>871</v>
      </c>
      <c r="FE5" s="19" t="s">
        <v>872</v>
      </c>
      <c r="FF5" s="19" t="s">
        <v>876</v>
      </c>
      <c r="FG5" s="19" t="s">
        <v>873</v>
      </c>
      <c r="FH5" s="19" t="s">
        <v>874</v>
      </c>
      <c r="FI5" s="19" t="s">
        <v>875</v>
      </c>
      <c r="FJ5" s="19" t="s">
        <v>830</v>
      </c>
      <c r="FK5" s="19" t="s">
        <v>831</v>
      </c>
      <c r="FL5" s="19" t="s">
        <v>820</v>
      </c>
      <c r="FM5" s="19" t="s">
        <v>832</v>
      </c>
      <c r="FN5" s="19" t="s">
        <v>877</v>
      </c>
      <c r="FO5" s="19" t="s">
        <v>878</v>
      </c>
      <c r="FP5" s="19" t="s">
        <v>879</v>
      </c>
      <c r="FQ5" s="19" t="s">
        <v>880</v>
      </c>
      <c r="FR5" s="19" t="s">
        <v>881</v>
      </c>
      <c r="FS5" s="19" t="s">
        <v>882</v>
      </c>
      <c r="FT5" s="19" t="s">
        <v>883</v>
      </c>
      <c r="FU5" s="19" t="s">
        <v>884</v>
      </c>
      <c r="FV5" s="19" t="s">
        <v>885</v>
      </c>
      <c r="FW5" s="19" t="s">
        <v>886</v>
      </c>
      <c r="FX5" s="19" t="s">
        <v>887</v>
      </c>
      <c r="FY5" s="19" t="s">
        <v>888</v>
      </c>
      <c r="FZ5" s="19" t="s">
        <v>889</v>
      </c>
      <c r="GA5" s="19" t="s">
        <v>890</v>
      </c>
      <c r="GB5" s="19" t="s">
        <v>891</v>
      </c>
      <c r="GC5" s="19" t="s">
        <v>892</v>
      </c>
      <c r="GD5" s="19" t="s">
        <v>893</v>
      </c>
      <c r="GE5" s="19" t="s">
        <v>894</v>
      </c>
      <c r="GF5" s="19" t="s">
        <v>895</v>
      </c>
      <c r="GG5" s="19" t="s">
        <v>896</v>
      </c>
      <c r="GH5" s="19" t="s">
        <v>897</v>
      </c>
      <c r="GI5" s="19" t="s">
        <v>898</v>
      </c>
    </row>
    <row r="6" spans="1:191" ht="16.5" thickBot="1" x14ac:dyDescent="0.3">
      <c r="A6" s="20">
        <f ca="1">INDIRECT("Input!"&amp;A4)</f>
        <v>0</v>
      </c>
      <c r="B6" s="20">
        <f t="shared" ref="B6:Z6" ca="1" si="0">INDIRECT("Input!"&amp;B4)</f>
        <v>0</v>
      </c>
      <c r="C6" s="20">
        <f t="shared" ca="1" si="0"/>
        <v>0</v>
      </c>
      <c r="D6" s="20">
        <f t="shared" ca="1" si="0"/>
        <v>0</v>
      </c>
      <c r="E6" s="20">
        <f t="shared" ca="1" si="0"/>
        <v>0</v>
      </c>
      <c r="F6" s="20">
        <f t="shared" ca="1" si="0"/>
        <v>0</v>
      </c>
      <c r="G6" s="20">
        <f t="shared" ca="1" si="0"/>
        <v>0</v>
      </c>
      <c r="H6" s="20">
        <f t="shared" ca="1" si="0"/>
        <v>0</v>
      </c>
      <c r="I6" s="20">
        <f t="shared" ca="1" si="0"/>
        <v>0</v>
      </c>
      <c r="J6" s="20">
        <f ca="1">INDIRECT("Input!"&amp;J4)</f>
        <v>0</v>
      </c>
      <c r="K6" s="20">
        <f t="shared" ca="1" si="0"/>
        <v>0</v>
      </c>
      <c r="L6" s="20">
        <f t="shared" ca="1" si="0"/>
        <v>0</v>
      </c>
      <c r="M6" s="20">
        <f t="shared" ca="1" si="0"/>
        <v>0</v>
      </c>
      <c r="N6" s="20">
        <f t="shared" ca="1" si="0"/>
        <v>0</v>
      </c>
      <c r="O6" s="20">
        <f t="shared" ca="1" si="0"/>
        <v>0</v>
      </c>
      <c r="P6" s="20">
        <f t="shared" ca="1" si="0"/>
        <v>0</v>
      </c>
      <c r="Q6" s="20">
        <f t="shared" ca="1" si="0"/>
        <v>0</v>
      </c>
      <c r="R6" s="20">
        <f t="shared" ca="1" si="0"/>
        <v>0</v>
      </c>
      <c r="S6" s="20">
        <f t="shared" ca="1" si="0"/>
        <v>0</v>
      </c>
      <c r="T6" s="20">
        <f t="shared" ca="1" si="0"/>
        <v>0</v>
      </c>
      <c r="U6" s="20">
        <f t="shared" ca="1" si="0"/>
        <v>0</v>
      </c>
      <c r="V6" s="20">
        <f t="shared" ca="1" si="0"/>
        <v>0</v>
      </c>
      <c r="W6" s="20">
        <f t="shared" ca="1" si="0"/>
        <v>0</v>
      </c>
      <c r="X6" s="20">
        <f ca="1">INDIRECT("Input!"&amp;X4)</f>
        <v>0</v>
      </c>
      <c r="Y6" s="20">
        <f t="shared" ca="1" si="0"/>
        <v>0</v>
      </c>
      <c r="Z6" s="20">
        <f t="shared" ca="1" si="0"/>
        <v>0</v>
      </c>
      <c r="AA6" s="20">
        <f ca="1">INDIRECT("Input!"&amp;AA4)</f>
        <v>0</v>
      </c>
      <c r="AB6" s="20">
        <f t="shared" ref="AB6:BD6" ca="1" si="1">INDIRECT("Input!"&amp;AB4)</f>
        <v>0</v>
      </c>
      <c r="AC6" s="20">
        <f t="shared" ca="1" si="1"/>
        <v>0</v>
      </c>
      <c r="AD6" s="20">
        <f t="shared" ca="1" si="1"/>
        <v>0</v>
      </c>
      <c r="AE6" s="20">
        <f t="shared" ca="1" si="1"/>
        <v>0</v>
      </c>
      <c r="AF6" s="20">
        <f t="shared" ca="1" si="1"/>
        <v>0</v>
      </c>
      <c r="AG6" s="20">
        <f t="shared" ca="1" si="1"/>
        <v>0</v>
      </c>
      <c r="AH6" s="20">
        <f t="shared" ca="1" si="1"/>
        <v>0</v>
      </c>
      <c r="AI6" s="20">
        <f t="shared" ca="1" si="1"/>
        <v>0</v>
      </c>
      <c r="AJ6" s="20">
        <f t="shared" ca="1" si="1"/>
        <v>0</v>
      </c>
      <c r="AK6" s="20">
        <f t="shared" ca="1" si="1"/>
        <v>0</v>
      </c>
      <c r="AL6" s="20">
        <f t="shared" ca="1" si="1"/>
        <v>0</v>
      </c>
      <c r="AM6" s="20">
        <f t="shared" ca="1" si="1"/>
        <v>0</v>
      </c>
      <c r="AN6" s="20">
        <f t="shared" ca="1" si="1"/>
        <v>0</v>
      </c>
      <c r="AO6" s="20">
        <f t="shared" ca="1" si="1"/>
        <v>0</v>
      </c>
      <c r="AP6" s="20">
        <f t="shared" ca="1" si="1"/>
        <v>0</v>
      </c>
      <c r="AQ6" s="20">
        <f t="shared" ca="1" si="1"/>
        <v>0</v>
      </c>
      <c r="AR6" s="20">
        <f t="shared" ca="1" si="1"/>
        <v>0</v>
      </c>
      <c r="AS6" s="20">
        <f t="shared" ca="1" si="1"/>
        <v>0</v>
      </c>
      <c r="AT6" s="20">
        <f t="shared" ca="1" si="1"/>
        <v>0</v>
      </c>
      <c r="AU6" s="20">
        <f t="shared" ca="1" si="1"/>
        <v>0</v>
      </c>
      <c r="AV6" s="20">
        <f t="shared" ca="1" si="1"/>
        <v>0</v>
      </c>
      <c r="AW6" s="20">
        <f t="shared" ca="1" si="1"/>
        <v>0</v>
      </c>
      <c r="AX6" s="20">
        <f t="shared" ca="1" si="1"/>
        <v>0</v>
      </c>
      <c r="AY6" s="20">
        <f t="shared" ca="1" si="1"/>
        <v>0</v>
      </c>
      <c r="AZ6" s="20">
        <f t="shared" ca="1" si="1"/>
        <v>0</v>
      </c>
      <c r="BA6" s="20">
        <f t="shared" ca="1" si="1"/>
        <v>0</v>
      </c>
      <c r="BB6" s="20">
        <f t="shared" ca="1" si="1"/>
        <v>0</v>
      </c>
      <c r="BC6" s="20">
        <f t="shared" ca="1" si="1"/>
        <v>0</v>
      </c>
      <c r="BD6" s="20">
        <f t="shared" ca="1" si="1"/>
        <v>0</v>
      </c>
      <c r="BE6" s="20">
        <f ca="1">INDIRECT("Input!"&amp;BE4)</f>
        <v>0</v>
      </c>
      <c r="BF6" s="20">
        <f ca="1">INDIRECT("Input!"&amp;BF4)</f>
        <v>0</v>
      </c>
      <c r="BG6" s="20">
        <f ca="1">INDIRECT("Input!"&amp;BG4)</f>
        <v>0</v>
      </c>
      <c r="BH6" s="20">
        <f t="shared" ref="BH6:CG6" ca="1" si="2">INDIRECT("Input!"&amp;BH4)</f>
        <v>0</v>
      </c>
      <c r="BI6" s="20">
        <f t="shared" ca="1" si="2"/>
        <v>0</v>
      </c>
      <c r="BJ6" s="20">
        <f t="shared" ca="1" si="2"/>
        <v>0</v>
      </c>
      <c r="BK6" s="20">
        <f t="shared" ca="1" si="2"/>
        <v>0</v>
      </c>
      <c r="BL6" s="20">
        <f t="shared" ca="1" si="2"/>
        <v>0</v>
      </c>
      <c r="BM6" s="20">
        <f ca="1">INDIRECT("Input!"&amp;BK4)</f>
        <v>0</v>
      </c>
      <c r="BN6" s="20">
        <f t="shared" ca="1" si="2"/>
        <v>0</v>
      </c>
      <c r="BO6" s="20">
        <f t="shared" ca="1" si="2"/>
        <v>0</v>
      </c>
      <c r="BP6" s="20">
        <f t="shared" ca="1" si="2"/>
        <v>0</v>
      </c>
      <c r="BQ6" s="20">
        <f t="shared" ca="1" si="2"/>
        <v>0</v>
      </c>
      <c r="BR6" s="20">
        <f t="shared" ca="1" si="2"/>
        <v>0</v>
      </c>
      <c r="BS6" s="20">
        <f t="shared" ca="1" si="2"/>
        <v>0</v>
      </c>
      <c r="BT6" s="20">
        <f t="shared" ca="1" si="2"/>
        <v>0</v>
      </c>
      <c r="BU6" s="20">
        <f t="shared" ca="1" si="2"/>
        <v>0</v>
      </c>
      <c r="BV6" s="20">
        <f t="shared" ca="1" si="2"/>
        <v>0</v>
      </c>
      <c r="BW6" s="20">
        <f t="shared" ca="1" si="2"/>
        <v>0</v>
      </c>
      <c r="BX6" s="20">
        <f t="shared" ca="1" si="2"/>
        <v>0</v>
      </c>
      <c r="BY6" s="20">
        <f t="shared" ca="1" si="2"/>
        <v>0</v>
      </c>
      <c r="BZ6" s="20">
        <f t="shared" ca="1" si="2"/>
        <v>0</v>
      </c>
      <c r="CA6" s="20">
        <f t="shared" ca="1" si="2"/>
        <v>0</v>
      </c>
      <c r="CB6" s="20">
        <f t="shared" ca="1" si="2"/>
        <v>0</v>
      </c>
      <c r="CC6" s="20">
        <f t="shared" ca="1" si="2"/>
        <v>0</v>
      </c>
      <c r="CD6" s="20">
        <f t="shared" ca="1" si="2"/>
        <v>0</v>
      </c>
      <c r="CE6" s="20">
        <f t="shared" ca="1" si="2"/>
        <v>0</v>
      </c>
      <c r="CF6" s="20">
        <f t="shared" ca="1" si="2"/>
        <v>0</v>
      </c>
      <c r="CG6" s="20">
        <f t="shared" ca="1" si="2"/>
        <v>0</v>
      </c>
      <c r="CH6" s="20">
        <f t="shared" ref="CH6:DH6" ca="1" si="3">INDIRECT("Input!"&amp;CH4)</f>
        <v>0</v>
      </c>
      <c r="CI6" s="20">
        <f t="shared" ca="1" si="3"/>
        <v>0</v>
      </c>
      <c r="CJ6" s="20">
        <f t="shared" ca="1" si="3"/>
        <v>0</v>
      </c>
      <c r="CK6" s="20">
        <f t="shared" ca="1" si="3"/>
        <v>0</v>
      </c>
      <c r="CL6" s="20">
        <f t="shared" ca="1" si="3"/>
        <v>0</v>
      </c>
      <c r="CM6" s="20">
        <f t="shared" ca="1" si="3"/>
        <v>0</v>
      </c>
      <c r="CN6" s="20">
        <f t="shared" ca="1" si="3"/>
        <v>0</v>
      </c>
      <c r="CO6" s="20">
        <f t="shared" ca="1" si="3"/>
        <v>0</v>
      </c>
      <c r="CP6" s="20">
        <f t="shared" ca="1" si="3"/>
        <v>0</v>
      </c>
      <c r="CQ6" s="20">
        <f t="shared" ca="1" si="3"/>
        <v>0</v>
      </c>
      <c r="CR6" s="20">
        <f t="shared" ca="1" si="3"/>
        <v>0</v>
      </c>
      <c r="CS6" s="20">
        <f t="shared" ca="1" si="3"/>
        <v>0</v>
      </c>
      <c r="CT6" s="20">
        <f t="shared" ca="1" si="3"/>
        <v>0</v>
      </c>
      <c r="CU6" s="20">
        <f t="shared" ca="1" si="3"/>
        <v>0</v>
      </c>
      <c r="CV6" s="20">
        <f t="shared" ca="1" si="3"/>
        <v>0</v>
      </c>
      <c r="CW6" s="20">
        <f t="shared" ca="1" si="3"/>
        <v>0</v>
      </c>
      <c r="CX6" s="20">
        <f t="shared" ca="1" si="3"/>
        <v>0</v>
      </c>
      <c r="CY6" s="20">
        <f t="shared" ca="1" si="3"/>
        <v>0</v>
      </c>
      <c r="CZ6" s="20">
        <f t="shared" ca="1" si="3"/>
        <v>0</v>
      </c>
      <c r="DA6" s="20">
        <f t="shared" ca="1" si="3"/>
        <v>0</v>
      </c>
      <c r="DB6" s="20">
        <f t="shared" ca="1" si="3"/>
        <v>0</v>
      </c>
      <c r="DC6" s="20">
        <f t="shared" ca="1" si="3"/>
        <v>0</v>
      </c>
      <c r="DD6" s="20">
        <f t="shared" ca="1" si="3"/>
        <v>0</v>
      </c>
      <c r="DE6" s="20">
        <f t="shared" ca="1" si="3"/>
        <v>0</v>
      </c>
      <c r="DF6" s="20">
        <f t="shared" ca="1" si="3"/>
        <v>0</v>
      </c>
      <c r="DG6" s="20">
        <f t="shared" ca="1" si="3"/>
        <v>0</v>
      </c>
      <c r="DH6" s="20">
        <f t="shared" ca="1" si="3"/>
        <v>0</v>
      </c>
      <c r="DI6" s="20">
        <f t="shared" ref="DI6:FH6" ca="1" si="4">INDIRECT("Input!"&amp;DI4)</f>
        <v>0</v>
      </c>
      <c r="DJ6" s="20">
        <f t="shared" ca="1" si="4"/>
        <v>0</v>
      </c>
      <c r="DK6" s="20">
        <f t="shared" ca="1" si="4"/>
        <v>0</v>
      </c>
      <c r="DL6" s="20">
        <f t="shared" ca="1" si="4"/>
        <v>0</v>
      </c>
      <c r="DM6" s="20">
        <f t="shared" ca="1" si="4"/>
        <v>0</v>
      </c>
      <c r="DN6" s="20">
        <f t="shared" ca="1" si="4"/>
        <v>0</v>
      </c>
      <c r="DO6" s="20">
        <f t="shared" ca="1" si="4"/>
        <v>0</v>
      </c>
      <c r="DP6" s="20">
        <f t="shared" ca="1" si="4"/>
        <v>0</v>
      </c>
      <c r="DQ6" s="20">
        <f t="shared" ca="1" si="4"/>
        <v>0</v>
      </c>
      <c r="DR6" s="20">
        <f t="shared" ca="1" si="4"/>
        <v>0</v>
      </c>
      <c r="DS6" s="20">
        <f t="shared" ca="1" si="4"/>
        <v>0</v>
      </c>
      <c r="DT6" s="20">
        <f t="shared" ca="1" si="4"/>
        <v>0</v>
      </c>
      <c r="DU6" s="20">
        <f t="shared" ca="1" si="4"/>
        <v>0</v>
      </c>
      <c r="DV6" s="20">
        <f t="shared" ca="1" si="4"/>
        <v>0</v>
      </c>
      <c r="DW6" s="20">
        <f t="shared" ca="1" si="4"/>
        <v>0</v>
      </c>
      <c r="DX6" s="20">
        <f t="shared" ca="1" si="4"/>
        <v>0</v>
      </c>
      <c r="DY6" s="20">
        <f t="shared" ca="1" si="4"/>
        <v>0</v>
      </c>
      <c r="DZ6" s="20">
        <f t="shared" ca="1" si="4"/>
        <v>0</v>
      </c>
      <c r="EA6" s="20">
        <f t="shared" ca="1" si="4"/>
        <v>0</v>
      </c>
      <c r="EB6" s="20">
        <f t="shared" ca="1" si="4"/>
        <v>0</v>
      </c>
      <c r="EC6" s="20">
        <f t="shared" ca="1" si="4"/>
        <v>0</v>
      </c>
      <c r="ED6" s="20">
        <f t="shared" ca="1" si="4"/>
        <v>0</v>
      </c>
      <c r="EE6" s="20">
        <f t="shared" ca="1" si="4"/>
        <v>0</v>
      </c>
      <c r="EF6" s="20">
        <f t="shared" ca="1" si="4"/>
        <v>0</v>
      </c>
      <c r="EG6" s="20">
        <f t="shared" ca="1" si="4"/>
        <v>0</v>
      </c>
      <c r="EH6" s="20">
        <f t="shared" ca="1" si="4"/>
        <v>0</v>
      </c>
      <c r="EI6" s="20">
        <f t="shared" ca="1" si="4"/>
        <v>0</v>
      </c>
      <c r="EJ6" s="20">
        <f t="shared" ca="1" si="4"/>
        <v>0</v>
      </c>
      <c r="EK6" s="20">
        <f t="shared" ca="1" si="4"/>
        <v>0</v>
      </c>
      <c r="EL6" s="20">
        <f t="shared" ca="1" si="4"/>
        <v>0</v>
      </c>
      <c r="EM6" s="20">
        <f t="shared" ca="1" si="4"/>
        <v>0</v>
      </c>
      <c r="EN6" s="20">
        <f t="shared" ca="1" si="4"/>
        <v>0</v>
      </c>
      <c r="EO6" s="20">
        <f t="shared" ca="1" si="4"/>
        <v>0</v>
      </c>
      <c r="EP6" s="20">
        <f t="shared" ca="1" si="4"/>
        <v>0</v>
      </c>
      <c r="EQ6" s="20">
        <f t="shared" ca="1" si="4"/>
        <v>0</v>
      </c>
      <c r="ER6" s="20">
        <f t="shared" ca="1" si="4"/>
        <v>0</v>
      </c>
      <c r="ES6" s="20">
        <f t="shared" ca="1" si="4"/>
        <v>0</v>
      </c>
      <c r="ET6" s="20">
        <f t="shared" ca="1" si="4"/>
        <v>0</v>
      </c>
      <c r="EU6" s="20">
        <f t="shared" ca="1" si="4"/>
        <v>0</v>
      </c>
      <c r="EV6" s="20">
        <f t="shared" ca="1" si="4"/>
        <v>0</v>
      </c>
      <c r="EW6" s="20">
        <f t="shared" ca="1" si="4"/>
        <v>0</v>
      </c>
      <c r="EX6" s="20">
        <f t="shared" ca="1" si="4"/>
        <v>0</v>
      </c>
      <c r="EY6" s="20">
        <f t="shared" ca="1" si="4"/>
        <v>0</v>
      </c>
      <c r="EZ6" s="20">
        <f t="shared" ca="1" si="4"/>
        <v>0</v>
      </c>
      <c r="FA6" s="20">
        <f t="shared" ca="1" si="4"/>
        <v>0</v>
      </c>
      <c r="FB6" s="20">
        <f t="shared" ca="1" si="4"/>
        <v>0</v>
      </c>
      <c r="FC6" s="20">
        <f t="shared" ca="1" si="4"/>
        <v>0</v>
      </c>
      <c r="FD6" s="20">
        <f t="shared" ca="1" si="4"/>
        <v>0</v>
      </c>
      <c r="FE6" s="20">
        <f t="shared" ca="1" si="4"/>
        <v>0</v>
      </c>
      <c r="FF6" s="20">
        <f t="shared" ca="1" si="4"/>
        <v>0</v>
      </c>
      <c r="FG6" s="20">
        <f t="shared" ca="1" si="4"/>
        <v>0</v>
      </c>
      <c r="FH6" s="20">
        <f t="shared" ca="1" si="4"/>
        <v>0</v>
      </c>
      <c r="FI6" s="20">
        <f t="shared" ref="FI6" ca="1" si="5">INDIRECT("Input!"&amp;FI4)</f>
        <v>0</v>
      </c>
      <c r="FJ6" s="20">
        <f t="shared" ref="FJ6:GI6" ca="1" si="6">INDIRECT("Input!"&amp;FJ4)</f>
        <v>0</v>
      </c>
      <c r="FK6" s="20">
        <f t="shared" ca="1" si="6"/>
        <v>0</v>
      </c>
      <c r="FL6" s="20">
        <f t="shared" ca="1" si="6"/>
        <v>0</v>
      </c>
      <c r="FM6" s="20">
        <f t="shared" ca="1" si="6"/>
        <v>0</v>
      </c>
      <c r="FN6" s="20">
        <f t="shared" ca="1" si="6"/>
        <v>0</v>
      </c>
      <c r="FO6" s="20">
        <f t="shared" ca="1" si="6"/>
        <v>0</v>
      </c>
      <c r="FP6" s="20">
        <f t="shared" ca="1" si="6"/>
        <v>0</v>
      </c>
      <c r="FQ6" s="20">
        <f t="shared" ca="1" si="6"/>
        <v>0</v>
      </c>
      <c r="FR6" s="20">
        <f t="shared" ca="1" si="6"/>
        <v>0</v>
      </c>
      <c r="FS6" s="20">
        <f t="shared" ca="1" si="6"/>
        <v>0</v>
      </c>
      <c r="FT6" s="20">
        <f t="shared" ca="1" si="6"/>
        <v>0</v>
      </c>
      <c r="FU6" s="20">
        <f t="shared" ca="1" si="6"/>
        <v>0</v>
      </c>
      <c r="FV6" s="20">
        <f t="shared" ca="1" si="6"/>
        <v>0</v>
      </c>
      <c r="FW6" s="20">
        <f t="shared" ca="1" si="6"/>
        <v>0</v>
      </c>
      <c r="FX6" s="20">
        <f t="shared" ca="1" si="6"/>
        <v>0</v>
      </c>
      <c r="FY6" s="20">
        <f t="shared" ca="1" si="6"/>
        <v>0</v>
      </c>
      <c r="FZ6" s="20">
        <f t="shared" ca="1" si="6"/>
        <v>0</v>
      </c>
      <c r="GA6" s="20">
        <f t="shared" ca="1" si="6"/>
        <v>0</v>
      </c>
      <c r="GB6" s="20">
        <f t="shared" ca="1" si="6"/>
        <v>0</v>
      </c>
      <c r="GC6" s="20">
        <f t="shared" ca="1" si="6"/>
        <v>0</v>
      </c>
      <c r="GD6" s="20">
        <f t="shared" ca="1" si="6"/>
        <v>0</v>
      </c>
      <c r="GE6" s="20">
        <f t="shared" ca="1" si="6"/>
        <v>0</v>
      </c>
      <c r="GF6" s="20">
        <f t="shared" ca="1" si="6"/>
        <v>0</v>
      </c>
      <c r="GG6" s="20">
        <f ca="1">INDIRECT("Input!"&amp;GG4)</f>
        <v>0</v>
      </c>
      <c r="GH6" s="20">
        <f t="shared" ca="1" si="6"/>
        <v>0</v>
      </c>
      <c r="GI6" s="20">
        <f t="shared" ca="1" si="6"/>
        <v>0</v>
      </c>
    </row>
    <row r="8" spans="1:191" ht="16.5" thickBot="1" x14ac:dyDescent="0.3"/>
    <row r="9" spans="1:191" ht="16.5" thickBot="1" x14ac:dyDescent="0.3">
      <c r="A9" s="21"/>
      <c r="B9" s="21"/>
      <c r="C9" s="21"/>
      <c r="D9" s="21"/>
      <c r="E9" s="21"/>
      <c r="F9" s="21"/>
      <c r="G9" s="21"/>
      <c r="H9" s="21"/>
      <c r="I9" s="21"/>
      <c r="J9" s="21"/>
      <c r="K9" s="21"/>
      <c r="L9" s="21"/>
      <c r="M9" s="21"/>
      <c r="N9" s="21"/>
      <c r="O9" s="21"/>
      <c r="P9" s="21"/>
      <c r="Q9" s="21"/>
      <c r="R9" s="21"/>
      <c r="S9" s="21"/>
      <c r="T9" s="21"/>
      <c r="U9" s="21"/>
      <c r="V9" s="21"/>
      <c r="W9" s="21"/>
      <c r="X9" s="21"/>
      <c r="Y9" s="21"/>
      <c r="Z9" s="21"/>
      <c r="AA9" s="21"/>
      <c r="AB9" s="21"/>
      <c r="AC9" s="21"/>
      <c r="AD9" s="21"/>
      <c r="AE9" s="21"/>
      <c r="AF9" s="21"/>
      <c r="AG9" s="21"/>
      <c r="AH9" s="21"/>
      <c r="AI9" s="21"/>
      <c r="AJ9" s="21"/>
      <c r="AK9" s="21"/>
      <c r="AL9" s="21"/>
      <c r="AM9" s="21"/>
      <c r="AN9" s="21"/>
      <c r="AO9" s="21"/>
      <c r="AP9" s="21"/>
      <c r="AQ9" s="21"/>
      <c r="AR9" s="21"/>
      <c r="AS9" s="21"/>
      <c r="AT9" s="21"/>
      <c r="AU9" s="21"/>
      <c r="AV9" s="21"/>
      <c r="AW9" s="21"/>
      <c r="AX9" s="21"/>
      <c r="AY9" s="21"/>
      <c r="AZ9" s="21"/>
      <c r="BA9" s="21"/>
      <c r="BB9" s="21"/>
      <c r="BC9" s="21"/>
      <c r="BD9" s="21"/>
      <c r="BE9" s="21"/>
      <c r="BF9" s="21"/>
      <c r="BG9" s="21"/>
      <c r="BH9" s="21"/>
      <c r="BI9" s="21"/>
      <c r="BJ9" s="21"/>
      <c r="BK9" s="21"/>
      <c r="BL9" s="21"/>
      <c r="BM9" s="21"/>
      <c r="BN9" s="21"/>
      <c r="BO9" s="21"/>
      <c r="BP9" s="21"/>
      <c r="BQ9" s="21"/>
      <c r="BR9" s="21"/>
      <c r="BS9" s="21"/>
      <c r="BT9" s="21"/>
      <c r="BU9" s="21"/>
      <c r="BV9" s="21"/>
      <c r="BW9" s="21"/>
      <c r="BX9" s="21"/>
      <c r="BY9" s="21"/>
      <c r="BZ9" s="21"/>
      <c r="CA9" s="21"/>
      <c r="CB9" s="21"/>
      <c r="CC9" s="21"/>
      <c r="CD9" s="21"/>
      <c r="CE9" s="21"/>
      <c r="CF9" s="21"/>
      <c r="CG9" s="21"/>
      <c r="CH9" s="21"/>
      <c r="CI9" s="21"/>
      <c r="CJ9" s="21"/>
      <c r="CK9" s="21"/>
      <c r="CL9" s="21"/>
      <c r="CM9" s="21"/>
      <c r="CN9" s="21"/>
      <c r="CO9" s="21"/>
      <c r="CP9" s="21"/>
      <c r="CQ9" s="21"/>
      <c r="CR9" s="21"/>
      <c r="CS9" s="21"/>
      <c r="CT9" s="21"/>
      <c r="CU9" s="21"/>
      <c r="CV9" s="21"/>
      <c r="CW9" s="21"/>
      <c r="CX9" s="21"/>
      <c r="CY9" s="21"/>
      <c r="CZ9" s="21"/>
      <c r="DA9" s="21"/>
      <c r="DB9" s="21"/>
      <c r="DC9" s="21"/>
      <c r="DD9" s="21"/>
      <c r="DE9" s="21"/>
      <c r="DF9" s="21"/>
      <c r="DG9" s="21"/>
      <c r="DH9" s="21"/>
      <c r="DI9" s="21"/>
      <c r="DJ9" s="21"/>
      <c r="DK9" s="21"/>
      <c r="DL9" s="21"/>
      <c r="DM9" s="21"/>
      <c r="DN9" s="21"/>
      <c r="DO9" s="21"/>
      <c r="DP9" s="21"/>
      <c r="DQ9" s="21"/>
      <c r="DR9" s="21"/>
      <c r="DS9" s="21"/>
      <c r="DT9" s="21"/>
      <c r="DU9" s="21"/>
      <c r="DV9" s="21"/>
      <c r="DW9" s="21"/>
      <c r="DX9" s="21"/>
      <c r="DY9" s="21"/>
      <c r="DZ9" s="21"/>
      <c r="EA9" s="21"/>
      <c r="EB9" s="21"/>
      <c r="EC9" s="21"/>
      <c r="ED9" s="21"/>
      <c r="EE9" s="21"/>
      <c r="EF9" s="21"/>
      <c r="EG9" s="21"/>
      <c r="EH9" s="21"/>
      <c r="EI9" s="21"/>
      <c r="EJ9" s="21"/>
      <c r="EK9" s="21"/>
      <c r="EL9" s="21"/>
      <c r="EM9" s="21"/>
      <c r="EN9" s="21"/>
      <c r="EO9" s="21"/>
      <c r="EP9" s="21"/>
      <c r="EQ9" s="21"/>
      <c r="ER9" s="21"/>
      <c r="ES9" s="21"/>
      <c r="ET9" s="21"/>
      <c r="EU9" s="21"/>
      <c r="EV9" s="21"/>
      <c r="EW9" s="21"/>
      <c r="EX9" s="21"/>
      <c r="EY9" s="21"/>
      <c r="EZ9" s="21"/>
      <c r="FA9" s="21"/>
      <c r="FB9" s="21"/>
      <c r="FC9" s="21"/>
      <c r="FD9" s="21"/>
      <c r="FE9" s="21"/>
      <c r="FF9" s="21"/>
      <c r="FG9" s="21"/>
      <c r="FH9" s="21"/>
      <c r="FI9" s="21"/>
      <c r="FJ9" s="21"/>
      <c r="FK9" s="21"/>
      <c r="FL9" s="21"/>
      <c r="FM9" s="21"/>
      <c r="FN9" s="21"/>
      <c r="FO9" s="21"/>
      <c r="FP9" s="21"/>
      <c r="FQ9" s="21"/>
      <c r="FR9" s="21"/>
      <c r="FS9" s="21"/>
      <c r="FT9" s="21"/>
      <c r="FU9" s="21"/>
      <c r="FV9" s="21"/>
      <c r="FW9" s="21"/>
      <c r="FX9" s="21"/>
      <c r="FY9" s="21"/>
      <c r="FZ9" s="21"/>
      <c r="GA9" s="21"/>
      <c r="GB9" s="21"/>
      <c r="GC9" s="21"/>
      <c r="GD9" s="21"/>
      <c r="GE9" s="21"/>
      <c r="GF9" s="21"/>
      <c r="GG9" s="21"/>
      <c r="GH9" s="21"/>
      <c r="GI9" s="21"/>
    </row>
    <row r="11" spans="1:191" x14ac:dyDescent="0.25">
      <c r="A11" s="3"/>
    </row>
    <row r="12" spans="1:191" x14ac:dyDescent="0.25">
      <c r="A12" s="3"/>
    </row>
    <row r="13" spans="1:191" x14ac:dyDescent="0.25">
      <c r="A13" s="3"/>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wksSelRec">
    <tabColor rgb="FFFF0000"/>
  </sheetPr>
  <dimension ref="B1:V38"/>
  <sheetViews>
    <sheetView topLeftCell="D1" workbookViewId="0">
      <selection activeCell="D4" sqref="D4"/>
    </sheetView>
  </sheetViews>
  <sheetFormatPr defaultRowHeight="15.75" x14ac:dyDescent="0.25"/>
  <cols>
    <col min="1" max="1" width="3.5703125" customWidth="1"/>
    <col min="2" max="2" width="22.5703125" bestFit="1" customWidth="1"/>
    <col min="3" max="3" width="7.28515625" bestFit="1" customWidth="1"/>
    <col min="4" max="4" width="13.7109375" bestFit="1" customWidth="1"/>
    <col min="5" max="22" width="10.7109375" customWidth="1"/>
  </cols>
  <sheetData>
    <row r="1" spans="2:22" ht="16.5" thickBot="1" x14ac:dyDescent="0.3">
      <c r="B1" s="3" t="s">
        <v>10</v>
      </c>
      <c r="C1" s="6">
        <f>CurrRec+1</f>
        <v>1</v>
      </c>
    </row>
    <row r="3" spans="2:22" x14ac:dyDescent="0.25">
      <c r="B3" s="1" t="s">
        <v>6</v>
      </c>
      <c r="C3" s="1" t="s">
        <v>7</v>
      </c>
      <c r="D3" s="1" t="s">
        <v>8</v>
      </c>
      <c r="E3" s="1" t="s">
        <v>6</v>
      </c>
      <c r="F3" s="1" t="s">
        <v>7</v>
      </c>
      <c r="G3" s="1" t="s">
        <v>8</v>
      </c>
      <c r="H3" s="1" t="s">
        <v>6</v>
      </c>
      <c r="I3" s="1" t="s">
        <v>7</v>
      </c>
      <c r="J3" s="1" t="s">
        <v>8</v>
      </c>
      <c r="K3" s="1" t="s">
        <v>6</v>
      </c>
      <c r="L3" s="1" t="s">
        <v>7</v>
      </c>
      <c r="M3" s="1" t="s">
        <v>8</v>
      </c>
      <c r="N3" s="1" t="s">
        <v>6</v>
      </c>
      <c r="O3" s="1" t="s">
        <v>7</v>
      </c>
      <c r="P3" s="1" t="s">
        <v>8</v>
      </c>
      <c r="Q3" s="1" t="s">
        <v>6</v>
      </c>
      <c r="R3" s="1" t="s">
        <v>7</v>
      </c>
      <c r="S3" s="1" t="s">
        <v>8</v>
      </c>
      <c r="T3" s="1" t="s">
        <v>6</v>
      </c>
      <c r="U3" s="1" t="s">
        <v>7</v>
      </c>
      <c r="V3" s="1" t="s">
        <v>8</v>
      </c>
    </row>
    <row r="4" spans="2:22" x14ac:dyDescent="0.25">
      <c r="B4" t="str">
        <f>Input!B7</f>
        <v>CE ID</v>
      </c>
      <c r="C4" s="7">
        <f>MATCH(B4,PartsData!$1:$1,0)</f>
        <v>3</v>
      </c>
      <c r="D4" s="16" t="str">
        <f t="shared" ref="D4:D9" si="0">IF(DB_Row=1,"",IF(INDEX(PartsDatabase,DB_Row,C4)="","",INDEX(PartsDatabase,DB_Row,C4)))</f>
        <v/>
      </c>
      <c r="G4" s="17"/>
      <c r="J4" s="16"/>
      <c r="M4" s="17"/>
      <c r="P4" s="17"/>
      <c r="S4" s="17"/>
      <c r="V4" s="17"/>
    </row>
    <row r="5" spans="2:22" x14ac:dyDescent="0.25">
      <c r="B5" t="str">
        <f>Input!B8</f>
        <v>CE Name</v>
      </c>
      <c r="C5" s="7">
        <f>MATCH(B5,PartsData!$1:$1,0)</f>
        <v>4</v>
      </c>
      <c r="D5" s="16" t="str">
        <f t="shared" si="0"/>
        <v/>
      </c>
      <c r="G5" s="17"/>
      <c r="J5" s="16"/>
      <c r="M5" s="17"/>
      <c r="P5" s="17"/>
      <c r="S5" s="17"/>
      <c r="V5" s="17"/>
    </row>
    <row r="6" spans="2:22" x14ac:dyDescent="0.25">
      <c r="B6" t="str">
        <f>Input!B9</f>
        <v>County</v>
      </c>
      <c r="C6" s="7">
        <f>MATCH(B6,PartsData!$1:$1,0)</f>
        <v>5</v>
      </c>
      <c r="D6" s="16" t="str">
        <f t="shared" si="0"/>
        <v/>
      </c>
      <c r="G6" s="17"/>
      <c r="J6" s="16"/>
      <c r="M6" s="17"/>
      <c r="P6" s="17"/>
      <c r="S6" s="17"/>
      <c r="V6" s="17"/>
    </row>
    <row r="7" spans="2:22" x14ac:dyDescent="0.25">
      <c r="B7" t="str">
        <f>Input!B10</f>
        <v># of Center Sites</v>
      </c>
      <c r="C7" s="7">
        <f>MATCH(B7,PartsData!$1:$1,0)</f>
        <v>6</v>
      </c>
      <c r="D7" s="16" t="str">
        <f t="shared" si="0"/>
        <v/>
      </c>
      <c r="G7" s="17"/>
      <c r="J7" s="16"/>
      <c r="M7" s="17"/>
      <c r="P7" s="17"/>
      <c r="S7" s="17"/>
      <c r="V7" s="17"/>
    </row>
    <row r="8" spans="2:22" x14ac:dyDescent="0.25">
      <c r="B8" t="str">
        <f>Input!B11</f>
        <v># of DCH Sites</v>
      </c>
      <c r="C8" s="7">
        <f>MATCH(B8,PartsData!$1:$1,0)</f>
        <v>7</v>
      </c>
      <c r="D8" s="16" t="str">
        <f t="shared" si="0"/>
        <v/>
      </c>
      <c r="G8" s="17"/>
      <c r="J8" s="16"/>
      <c r="M8" s="17"/>
      <c r="P8" s="17"/>
      <c r="S8" s="17"/>
      <c r="V8" s="17"/>
    </row>
    <row r="9" spans="2:22" x14ac:dyDescent="0.25">
      <c r="B9" t="str">
        <f>Input!B12</f>
        <v>Projected Program Reimbursement</v>
      </c>
      <c r="C9" s="7" t="e">
        <f>MATCH(B9,PartsData!$1:$1,0)</f>
        <v>#N/A</v>
      </c>
      <c r="D9" s="16" t="str">
        <f t="shared" si="0"/>
        <v/>
      </c>
      <c r="G9" s="17"/>
      <c r="J9" s="16"/>
      <c r="M9" s="17"/>
      <c r="P9" s="17"/>
      <c r="S9" s="17"/>
      <c r="V9" s="17"/>
    </row>
    <row r="10" spans="2:22" x14ac:dyDescent="0.25">
      <c r="C10" s="7"/>
      <c r="D10" s="16"/>
      <c r="F10" s="7"/>
      <c r="G10" s="16"/>
      <c r="H10">
        <f>Input!I12</f>
        <v>0</v>
      </c>
      <c r="I10" s="7" t="e">
        <f>MATCH(H10,PartsData!$1:$1,0)</f>
        <v>#N/A</v>
      </c>
      <c r="J10" s="16" t="str">
        <f>IF(DB_Row=1,"",IF(INDEX(PartsDatabase,DB_Row,I10)="","",INDEX(PartsDatabase,DB_Row,I10)))</f>
        <v/>
      </c>
      <c r="L10" s="7"/>
      <c r="M10" s="16"/>
      <c r="N10">
        <f>Input!M12</f>
        <v>0</v>
      </c>
      <c r="O10" s="7" t="e">
        <f>MATCH(N10,PartsData!$1:$1,0)</f>
        <v>#N/A</v>
      </c>
      <c r="P10" s="16" t="str">
        <f>IF(DB_Row=1,"",IF(INDEX(PartsDatabase,DB_Row,O10)="","",INDEX(PartsDatabase,DB_Row,O10)))</f>
        <v/>
      </c>
      <c r="R10" s="7"/>
      <c r="S10" s="16"/>
      <c r="T10">
        <f>Input!Q12</f>
        <v>0</v>
      </c>
      <c r="U10" s="7" t="e">
        <f>MATCH(T10,PartsData!$1:$1,0)</f>
        <v>#N/A</v>
      </c>
      <c r="V10" s="16" t="str">
        <f>IF(DB_Row=1,"",IF(INDEX(PartsDatabase,DB_Row,U10)="","",INDEX(PartsDatabase,DB_Row,U10)))</f>
        <v/>
      </c>
    </row>
    <row r="11" spans="2:22" x14ac:dyDescent="0.25">
      <c r="B11">
        <f>Input!C15</f>
        <v>0</v>
      </c>
      <c r="C11" s="7" t="e">
        <f>MATCH(B11,PartsData!$1:$1,0)</f>
        <v>#N/A</v>
      </c>
      <c r="D11" s="16" t="str">
        <f>IF(DB_Row=1,"",IF(INDEX(PartsDatabase,DB_Row,C11)="","",INDEX(PartsDatabase,DB_Row,C11)))</f>
        <v/>
      </c>
      <c r="F11" s="7"/>
      <c r="G11" s="16"/>
      <c r="I11" s="7"/>
      <c r="J11" s="16"/>
      <c r="L11" s="7"/>
      <c r="M11" s="16"/>
      <c r="O11" s="7"/>
      <c r="P11" s="16"/>
      <c r="R11" s="7"/>
      <c r="S11" s="16"/>
      <c r="U11" s="7"/>
      <c r="V11" s="16"/>
    </row>
    <row r="12" spans="2:22" x14ac:dyDescent="0.25">
      <c r="B12">
        <f>Input!C16</f>
        <v>0</v>
      </c>
      <c r="C12" s="7" t="e">
        <f>MATCH(B12,PartsData!$1:$1,0)</f>
        <v>#N/A</v>
      </c>
      <c r="D12" s="16" t="str">
        <f t="shared" ref="D12:D24" si="1">IF(DB_Row=1,"",IF(INDEX(PartsDatabase,DB_Row,C12)="","",INDEX(PartsDatabase,DB_Row,C12)))</f>
        <v/>
      </c>
      <c r="F12" s="7"/>
      <c r="G12" s="16"/>
      <c r="I12" s="7"/>
      <c r="J12" s="16"/>
      <c r="L12" s="7"/>
      <c r="M12" s="16"/>
      <c r="O12" s="7"/>
      <c r="P12" s="16"/>
      <c r="R12" s="7"/>
      <c r="S12" s="16"/>
      <c r="U12" s="7"/>
      <c r="V12" s="16"/>
    </row>
    <row r="13" spans="2:22" x14ac:dyDescent="0.25">
      <c r="B13">
        <f>Input!C17</f>
        <v>0</v>
      </c>
      <c r="C13" s="7" t="e">
        <f>MATCH(B13,PartsData!$1:$1,0)</f>
        <v>#N/A</v>
      </c>
      <c r="D13" s="16" t="str">
        <f t="shared" si="1"/>
        <v/>
      </c>
      <c r="E13">
        <f>Input!G15</f>
        <v>0</v>
      </c>
      <c r="F13" s="7" t="e">
        <f>MATCH(E13,PartsData!$1:$1,0)</f>
        <v>#N/A</v>
      </c>
      <c r="G13" s="16" t="str">
        <f t="shared" ref="G13:G38" si="2">IF(DB_Row=1,"",IF(INDEX(PartsDatabase,DB_Row,F13)="","",INDEX(PartsDatabase,DB_Row,F13)))</f>
        <v/>
      </c>
      <c r="H13">
        <f>Input!I15</f>
        <v>0</v>
      </c>
      <c r="I13" s="7" t="e">
        <f>MATCH(H13,PartsData!$1:$1,0)</f>
        <v>#N/A</v>
      </c>
      <c r="J13" s="16" t="str">
        <f t="shared" ref="J13:J26" si="3">IF(DB_Row=1,"",IF(INDEX(PartsDatabase,DB_Row,I13)="","",INDEX(PartsDatabase,DB_Row,I13)))</f>
        <v/>
      </c>
      <c r="K13" s="29">
        <f>Input!K15</f>
        <v>0</v>
      </c>
      <c r="L13" s="7" t="e">
        <f>MATCH(K13,PartsData!$1:$1,0)</f>
        <v>#N/A</v>
      </c>
      <c r="M13" s="16" t="str">
        <f t="shared" ref="M13:M38" si="4">IF(DB_Row=1,"",IF(INDEX(PartsDatabase,DB_Row,L13)="","",INDEX(PartsDatabase,DB_Row,L13)))</f>
        <v/>
      </c>
      <c r="N13">
        <f>Input!M15</f>
        <v>0</v>
      </c>
      <c r="O13" s="7" t="e">
        <f>MATCH(N13,PartsData!$1:$1,0)</f>
        <v>#N/A</v>
      </c>
      <c r="P13" s="16" t="str">
        <f t="shared" ref="P13:P38" si="5">IF(DB_Row=1,"",IF(INDEX(PartsDatabase,DB_Row,O13)="","",INDEX(PartsDatabase,DB_Row,O13)))</f>
        <v/>
      </c>
      <c r="Q13" s="29">
        <f>Input!O15</f>
        <v>0</v>
      </c>
      <c r="R13" s="7" t="e">
        <f>MATCH(Q13,PartsData!$1:$1,0)</f>
        <v>#N/A</v>
      </c>
      <c r="S13" s="16" t="str">
        <f t="shared" ref="S13:S38" si="6">IF(DB_Row=1,"",IF(INDEX(PartsDatabase,DB_Row,R13)="","",INDEX(PartsDatabase,DB_Row,R13)))</f>
        <v/>
      </c>
      <c r="T13">
        <f>Input!Q15</f>
        <v>0</v>
      </c>
      <c r="U13" s="7" t="e">
        <f>MATCH(T13,PartsData!$1:$1,0)</f>
        <v>#N/A</v>
      </c>
      <c r="V13" s="16" t="str">
        <f t="shared" ref="V13:V38" si="7">IF(DB_Row=1,"",IF(INDEX(PartsDatabase,DB_Row,U13)="","",INDEX(PartsDatabase,DB_Row,U13)))</f>
        <v/>
      </c>
    </row>
    <row r="14" spans="2:22" x14ac:dyDescent="0.25">
      <c r="B14">
        <f>Input!C18</f>
        <v>0</v>
      </c>
      <c r="C14" s="7" t="e">
        <f>MATCH(B14,PartsData!$1:$1,0)</f>
        <v>#N/A</v>
      </c>
      <c r="D14" s="16" t="str">
        <f t="shared" si="1"/>
        <v/>
      </c>
      <c r="E14">
        <f>Input!G16</f>
        <v>0</v>
      </c>
      <c r="F14" s="7" t="e">
        <f>MATCH(E14,PartsData!$1:$1,0)</f>
        <v>#N/A</v>
      </c>
      <c r="G14" s="16" t="str">
        <f t="shared" si="2"/>
        <v/>
      </c>
      <c r="H14">
        <f>Input!I16</f>
        <v>0</v>
      </c>
      <c r="I14" s="7" t="e">
        <f>MATCH(H14,PartsData!$1:$1,0)</f>
        <v>#N/A</v>
      </c>
      <c r="J14" s="16" t="str">
        <f t="shared" si="3"/>
        <v/>
      </c>
      <c r="K14" s="29">
        <f>Input!K16</f>
        <v>0</v>
      </c>
      <c r="L14" s="7" t="e">
        <f>MATCH(K14,PartsData!$1:$1,0)</f>
        <v>#N/A</v>
      </c>
      <c r="M14" s="16" t="str">
        <f t="shared" si="4"/>
        <v/>
      </c>
      <c r="N14">
        <f>Input!M16</f>
        <v>0</v>
      </c>
      <c r="O14" s="7" t="e">
        <f>MATCH(N14,PartsData!$1:$1,0)</f>
        <v>#N/A</v>
      </c>
      <c r="P14" s="16" t="str">
        <f t="shared" si="5"/>
        <v/>
      </c>
      <c r="Q14" s="29">
        <f>Input!O16</f>
        <v>0</v>
      </c>
      <c r="R14" s="7" t="e">
        <f>MATCH(Q14,PartsData!$1:$1,0)</f>
        <v>#N/A</v>
      </c>
      <c r="S14" s="16" t="str">
        <f t="shared" si="6"/>
        <v/>
      </c>
      <c r="T14">
        <f>Input!Q16</f>
        <v>0</v>
      </c>
      <c r="U14" s="7" t="e">
        <f>MATCH(T14,PartsData!$1:$1,0)</f>
        <v>#N/A</v>
      </c>
      <c r="V14" s="16" t="str">
        <f t="shared" si="7"/>
        <v/>
      </c>
    </row>
    <row r="15" spans="2:22" x14ac:dyDescent="0.25">
      <c r="B15">
        <f>Input!C19</f>
        <v>0</v>
      </c>
      <c r="C15" s="7" t="e">
        <f>MATCH(B15,PartsData!$1:$1,0)</f>
        <v>#N/A</v>
      </c>
      <c r="D15" s="16" t="str">
        <f t="shared" si="1"/>
        <v/>
      </c>
      <c r="E15">
        <f>Input!G17</f>
        <v>0</v>
      </c>
      <c r="F15" s="7" t="e">
        <f>MATCH(E15,PartsData!$1:$1,0)</f>
        <v>#N/A</v>
      </c>
      <c r="G15" s="16" t="str">
        <f t="shared" si="2"/>
        <v/>
      </c>
      <c r="H15">
        <f>Input!I17</f>
        <v>0</v>
      </c>
      <c r="I15" s="7" t="e">
        <f>MATCH(H15,PartsData!$1:$1,0)</f>
        <v>#N/A</v>
      </c>
      <c r="J15" s="16" t="str">
        <f t="shared" si="3"/>
        <v/>
      </c>
      <c r="K15" s="29">
        <f>Input!K17</f>
        <v>0</v>
      </c>
      <c r="L15" s="7" t="e">
        <f>MATCH(K15,PartsData!$1:$1,0)</f>
        <v>#N/A</v>
      </c>
      <c r="M15" s="16" t="str">
        <f t="shared" si="4"/>
        <v/>
      </c>
      <c r="N15">
        <f>Input!M17</f>
        <v>0</v>
      </c>
      <c r="O15" s="7" t="e">
        <f>MATCH(N15,PartsData!$1:$1,0)</f>
        <v>#N/A</v>
      </c>
      <c r="P15" s="16" t="str">
        <f t="shared" si="5"/>
        <v/>
      </c>
      <c r="Q15" s="29">
        <f>Input!O17</f>
        <v>0</v>
      </c>
      <c r="R15" s="7" t="e">
        <f>MATCH(Q15,PartsData!$1:$1,0)</f>
        <v>#N/A</v>
      </c>
      <c r="S15" s="16" t="str">
        <f t="shared" si="6"/>
        <v/>
      </c>
      <c r="T15">
        <f>Input!Q17</f>
        <v>0</v>
      </c>
      <c r="U15" s="7" t="e">
        <f>MATCH(T15,PartsData!$1:$1,0)</f>
        <v>#N/A</v>
      </c>
      <c r="V15" s="16" t="str">
        <f t="shared" si="7"/>
        <v/>
      </c>
    </row>
    <row r="16" spans="2:22" x14ac:dyDescent="0.25">
      <c r="B16">
        <f>Input!C20</f>
        <v>0</v>
      </c>
      <c r="C16" s="7" t="e">
        <f>MATCH(B16,PartsData!$1:$1,0)</f>
        <v>#N/A</v>
      </c>
      <c r="D16" s="16" t="str">
        <f t="shared" si="1"/>
        <v/>
      </c>
      <c r="E16">
        <f>Input!G18</f>
        <v>0</v>
      </c>
      <c r="F16" s="7" t="e">
        <f>MATCH(E16,PartsData!$1:$1,0)</f>
        <v>#N/A</v>
      </c>
      <c r="G16" s="16" t="str">
        <f t="shared" si="2"/>
        <v/>
      </c>
      <c r="H16">
        <f>Input!I18</f>
        <v>0</v>
      </c>
      <c r="I16" s="7" t="e">
        <f>MATCH(H16,PartsData!$1:$1,0)</f>
        <v>#N/A</v>
      </c>
      <c r="J16" s="16" t="str">
        <f t="shared" si="3"/>
        <v/>
      </c>
      <c r="K16" s="29">
        <f>Input!K18</f>
        <v>0</v>
      </c>
      <c r="L16" s="7" t="e">
        <f>MATCH(K16,PartsData!$1:$1,0)</f>
        <v>#N/A</v>
      </c>
      <c r="M16" s="16" t="str">
        <f t="shared" si="4"/>
        <v/>
      </c>
      <c r="N16">
        <f>Input!M18</f>
        <v>0</v>
      </c>
      <c r="O16" s="7" t="e">
        <f>MATCH(N16,PartsData!$1:$1,0)</f>
        <v>#N/A</v>
      </c>
      <c r="P16" s="16" t="str">
        <f t="shared" si="5"/>
        <v/>
      </c>
      <c r="Q16" s="29">
        <f>Input!O18</f>
        <v>0</v>
      </c>
      <c r="R16" s="7" t="e">
        <f>MATCH(Q16,PartsData!$1:$1,0)</f>
        <v>#N/A</v>
      </c>
      <c r="S16" s="16" t="str">
        <f t="shared" si="6"/>
        <v/>
      </c>
      <c r="T16">
        <f>Input!Q18</f>
        <v>0</v>
      </c>
      <c r="U16" s="7" t="e">
        <f>MATCH(T16,PartsData!$1:$1,0)</f>
        <v>#N/A</v>
      </c>
      <c r="V16" s="16" t="str">
        <f t="shared" si="7"/>
        <v/>
      </c>
    </row>
    <row r="17" spans="2:22" x14ac:dyDescent="0.25">
      <c r="B17">
        <f>Input!C21</f>
        <v>0</v>
      </c>
      <c r="C17" s="7" t="e">
        <f>MATCH(B17,PartsData!$1:$1,0)</f>
        <v>#N/A</v>
      </c>
      <c r="D17" s="16" t="str">
        <f t="shared" si="1"/>
        <v/>
      </c>
      <c r="E17">
        <f>Input!G19</f>
        <v>0</v>
      </c>
      <c r="F17" s="7" t="e">
        <f>MATCH(E17,PartsData!$1:$1,0)</f>
        <v>#N/A</v>
      </c>
      <c r="G17" s="16" t="str">
        <f t="shared" si="2"/>
        <v/>
      </c>
      <c r="H17">
        <f>Input!I19</f>
        <v>0</v>
      </c>
      <c r="I17" s="7" t="e">
        <f>MATCH(H17,PartsData!$1:$1,0)</f>
        <v>#N/A</v>
      </c>
      <c r="J17" s="16" t="str">
        <f t="shared" si="3"/>
        <v/>
      </c>
      <c r="K17" s="29">
        <f>Input!K19</f>
        <v>0</v>
      </c>
      <c r="L17" s="7" t="e">
        <f>MATCH(K17,PartsData!$1:$1,0)</f>
        <v>#N/A</v>
      </c>
      <c r="M17" s="16" t="str">
        <f t="shared" si="4"/>
        <v/>
      </c>
      <c r="N17">
        <f>Input!M19</f>
        <v>0</v>
      </c>
      <c r="O17" s="7" t="e">
        <f>MATCH(N17,PartsData!$1:$1,0)</f>
        <v>#N/A</v>
      </c>
      <c r="P17" s="16" t="str">
        <f t="shared" si="5"/>
        <v/>
      </c>
      <c r="Q17" s="29">
        <f>Input!O19</f>
        <v>0</v>
      </c>
      <c r="R17" s="7" t="e">
        <f>MATCH(Q17,PartsData!$1:$1,0)</f>
        <v>#N/A</v>
      </c>
      <c r="S17" s="16" t="str">
        <f t="shared" si="6"/>
        <v/>
      </c>
      <c r="T17">
        <f>Input!Q19</f>
        <v>0</v>
      </c>
      <c r="U17" s="7" t="e">
        <f>MATCH(T17,PartsData!$1:$1,0)</f>
        <v>#N/A</v>
      </c>
      <c r="V17" s="16" t="str">
        <f t="shared" si="7"/>
        <v/>
      </c>
    </row>
    <row r="18" spans="2:22" x14ac:dyDescent="0.25">
      <c r="B18">
        <f>Input!C22</f>
        <v>0</v>
      </c>
      <c r="C18" s="7" t="e">
        <f>MATCH(B18,PartsData!$1:$1,0)</f>
        <v>#N/A</v>
      </c>
      <c r="D18" s="16" t="str">
        <f t="shared" si="1"/>
        <v/>
      </c>
      <c r="E18">
        <f>Input!G20</f>
        <v>0</v>
      </c>
      <c r="F18" s="7" t="e">
        <f>MATCH(E18,PartsData!$1:$1,0)</f>
        <v>#N/A</v>
      </c>
      <c r="G18" s="16" t="str">
        <f t="shared" si="2"/>
        <v/>
      </c>
      <c r="H18">
        <f>Input!I20</f>
        <v>0</v>
      </c>
      <c r="I18" s="7" t="e">
        <f>MATCH(H18,PartsData!$1:$1,0)</f>
        <v>#N/A</v>
      </c>
      <c r="J18" s="16" t="str">
        <f t="shared" si="3"/>
        <v/>
      </c>
      <c r="K18" s="29">
        <f>Input!K20</f>
        <v>0</v>
      </c>
      <c r="L18" s="7" t="e">
        <f>MATCH(K18,PartsData!$1:$1,0)</f>
        <v>#N/A</v>
      </c>
      <c r="M18" s="16" t="str">
        <f t="shared" si="4"/>
        <v/>
      </c>
      <c r="N18">
        <f>Input!M20</f>
        <v>0</v>
      </c>
      <c r="O18" s="7" t="e">
        <f>MATCH(N18,PartsData!$1:$1,0)</f>
        <v>#N/A</v>
      </c>
      <c r="P18" s="16" t="str">
        <f t="shared" si="5"/>
        <v/>
      </c>
      <c r="Q18" s="29">
        <f>Input!O20</f>
        <v>0</v>
      </c>
      <c r="R18" s="7" t="e">
        <f>MATCH(Q18,PartsData!$1:$1,0)</f>
        <v>#N/A</v>
      </c>
      <c r="S18" s="16" t="str">
        <f t="shared" si="6"/>
        <v/>
      </c>
      <c r="T18">
        <f>Input!Q20</f>
        <v>0</v>
      </c>
      <c r="U18" s="7" t="e">
        <f>MATCH(T18,PartsData!$1:$1,0)</f>
        <v>#N/A</v>
      </c>
      <c r="V18" s="16" t="str">
        <f t="shared" si="7"/>
        <v/>
      </c>
    </row>
    <row r="19" spans="2:22" x14ac:dyDescent="0.25">
      <c r="B19">
        <f>Input!C23</f>
        <v>0</v>
      </c>
      <c r="C19" s="7" t="e">
        <f>MATCH(B19,PartsData!$1:$1,0)</f>
        <v>#N/A</v>
      </c>
      <c r="D19" s="16" t="str">
        <f t="shared" si="1"/>
        <v/>
      </c>
      <c r="E19">
        <f>Input!G21</f>
        <v>0</v>
      </c>
      <c r="F19" s="7" t="e">
        <f>MATCH(E19,PartsData!$1:$1,0)</f>
        <v>#N/A</v>
      </c>
      <c r="G19" s="16" t="str">
        <f t="shared" si="2"/>
        <v/>
      </c>
      <c r="H19">
        <f>Input!I21</f>
        <v>0</v>
      </c>
      <c r="I19" s="7" t="e">
        <f>MATCH(H19,PartsData!$1:$1,0)</f>
        <v>#N/A</v>
      </c>
      <c r="J19" s="16" t="str">
        <f t="shared" si="3"/>
        <v/>
      </c>
      <c r="K19" s="29">
        <f>Input!K21</f>
        <v>0</v>
      </c>
      <c r="L19" s="7" t="e">
        <f>MATCH(K19,PartsData!$1:$1,0)</f>
        <v>#N/A</v>
      </c>
      <c r="M19" s="16" t="str">
        <f t="shared" si="4"/>
        <v/>
      </c>
      <c r="N19">
        <f>Input!M21</f>
        <v>0</v>
      </c>
      <c r="O19" s="7" t="e">
        <f>MATCH(N19,PartsData!$1:$1,0)</f>
        <v>#N/A</v>
      </c>
      <c r="P19" s="16" t="str">
        <f t="shared" si="5"/>
        <v/>
      </c>
      <c r="Q19" s="29">
        <f>Input!O21</f>
        <v>0</v>
      </c>
      <c r="R19" s="7" t="e">
        <f>MATCH(Q19,PartsData!$1:$1,0)</f>
        <v>#N/A</v>
      </c>
      <c r="S19" s="16" t="str">
        <f t="shared" si="6"/>
        <v/>
      </c>
      <c r="T19">
        <f>Input!Q21</f>
        <v>0</v>
      </c>
      <c r="U19" s="7" t="e">
        <f>MATCH(T19,PartsData!$1:$1,0)</f>
        <v>#N/A</v>
      </c>
      <c r="V19" s="16" t="str">
        <f t="shared" si="7"/>
        <v/>
      </c>
    </row>
    <row r="20" spans="2:22" x14ac:dyDescent="0.25">
      <c r="B20">
        <f>Input!C24</f>
        <v>0</v>
      </c>
      <c r="C20" s="7" t="e">
        <f>MATCH(B20,PartsData!$1:$1,0)</f>
        <v>#N/A</v>
      </c>
      <c r="D20" s="16" t="str">
        <f t="shared" si="1"/>
        <v/>
      </c>
      <c r="E20">
        <f>Input!G22</f>
        <v>0</v>
      </c>
      <c r="F20" s="7" t="e">
        <f>MATCH(E20,PartsData!$1:$1,0)</f>
        <v>#N/A</v>
      </c>
      <c r="G20" s="16" t="str">
        <f t="shared" si="2"/>
        <v/>
      </c>
      <c r="H20">
        <f>Input!I22</f>
        <v>0</v>
      </c>
      <c r="I20" s="7" t="e">
        <f>MATCH(H20,PartsData!$1:$1,0)</f>
        <v>#N/A</v>
      </c>
      <c r="J20" s="16" t="str">
        <f t="shared" si="3"/>
        <v/>
      </c>
      <c r="K20" s="29">
        <f>Input!K22</f>
        <v>0</v>
      </c>
      <c r="L20" s="7" t="e">
        <f>MATCH(K20,PartsData!$1:$1,0)</f>
        <v>#N/A</v>
      </c>
      <c r="M20" s="16" t="str">
        <f t="shared" si="4"/>
        <v/>
      </c>
      <c r="N20">
        <f>Input!M22</f>
        <v>0</v>
      </c>
      <c r="O20" s="7" t="e">
        <f>MATCH(N20,PartsData!$1:$1,0)</f>
        <v>#N/A</v>
      </c>
      <c r="P20" s="16" t="str">
        <f t="shared" si="5"/>
        <v/>
      </c>
      <c r="Q20" s="29">
        <f>Input!O22</f>
        <v>0</v>
      </c>
      <c r="R20" s="7" t="e">
        <f>MATCH(Q20,PartsData!$1:$1,0)</f>
        <v>#N/A</v>
      </c>
      <c r="S20" s="16" t="str">
        <f t="shared" si="6"/>
        <v/>
      </c>
      <c r="T20">
        <f>Input!Q22</f>
        <v>0</v>
      </c>
      <c r="U20" s="7" t="e">
        <f>MATCH(T20,PartsData!$1:$1,0)</f>
        <v>#N/A</v>
      </c>
      <c r="V20" s="16" t="str">
        <f t="shared" si="7"/>
        <v/>
      </c>
    </row>
    <row r="21" spans="2:22" x14ac:dyDescent="0.25">
      <c r="B21">
        <f>Input!C25</f>
        <v>0</v>
      </c>
      <c r="C21" s="7" t="e">
        <f>MATCH(B21,PartsData!$1:$1,0)</f>
        <v>#N/A</v>
      </c>
      <c r="D21" s="16" t="str">
        <f t="shared" si="1"/>
        <v/>
      </c>
      <c r="E21">
        <f>Input!G23</f>
        <v>0</v>
      </c>
      <c r="F21" s="7" t="e">
        <f>MATCH(E21,PartsData!$1:$1,0)</f>
        <v>#N/A</v>
      </c>
      <c r="G21" s="16" t="str">
        <f t="shared" si="2"/>
        <v/>
      </c>
      <c r="H21">
        <f>Input!I23</f>
        <v>0</v>
      </c>
      <c r="I21" s="7" t="e">
        <f>MATCH(H21,PartsData!$1:$1,0)</f>
        <v>#N/A</v>
      </c>
      <c r="J21" s="16" t="str">
        <f t="shared" si="3"/>
        <v/>
      </c>
      <c r="K21" s="29">
        <f>Input!K23</f>
        <v>0</v>
      </c>
      <c r="L21" s="7" t="e">
        <f>MATCH(K21,PartsData!$1:$1,0)</f>
        <v>#N/A</v>
      </c>
      <c r="M21" s="16" t="str">
        <f t="shared" si="4"/>
        <v/>
      </c>
      <c r="N21">
        <f>Input!M23</f>
        <v>0</v>
      </c>
      <c r="O21" s="7" t="e">
        <f>MATCH(N21,PartsData!$1:$1,0)</f>
        <v>#N/A</v>
      </c>
      <c r="P21" s="16" t="str">
        <f t="shared" si="5"/>
        <v/>
      </c>
      <c r="Q21" s="29">
        <f>Input!O23</f>
        <v>0</v>
      </c>
      <c r="R21" s="7" t="e">
        <f>MATCH(Q21,PartsData!$1:$1,0)</f>
        <v>#N/A</v>
      </c>
      <c r="S21" s="16" t="str">
        <f t="shared" si="6"/>
        <v/>
      </c>
      <c r="T21">
        <f>Input!Q23</f>
        <v>0</v>
      </c>
      <c r="U21" s="7" t="e">
        <f>MATCH(T21,PartsData!$1:$1,0)</f>
        <v>#N/A</v>
      </c>
      <c r="V21" s="16" t="str">
        <f t="shared" si="7"/>
        <v/>
      </c>
    </row>
    <row r="22" spans="2:22" x14ac:dyDescent="0.25">
      <c r="B22">
        <f>Input!C26</f>
        <v>0</v>
      </c>
      <c r="C22" s="7" t="e">
        <f>MATCH(B22,PartsData!$1:$1,0)</f>
        <v>#N/A</v>
      </c>
      <c r="D22" s="16" t="str">
        <f t="shared" si="1"/>
        <v/>
      </c>
      <c r="E22">
        <f>Input!G24</f>
        <v>0</v>
      </c>
      <c r="F22" s="7" t="e">
        <f>MATCH(E22,PartsData!$1:$1,0)</f>
        <v>#N/A</v>
      </c>
      <c r="G22" s="16" t="str">
        <f t="shared" si="2"/>
        <v/>
      </c>
      <c r="H22">
        <f>Input!I24</f>
        <v>0</v>
      </c>
      <c r="I22" s="7" t="e">
        <f>MATCH(H22,PartsData!$1:$1,0)</f>
        <v>#N/A</v>
      </c>
      <c r="J22" s="16" t="str">
        <f t="shared" si="3"/>
        <v/>
      </c>
      <c r="K22" s="29">
        <f>Input!K24</f>
        <v>0</v>
      </c>
      <c r="L22" s="7" t="e">
        <f>MATCH(K22,PartsData!$1:$1,0)</f>
        <v>#N/A</v>
      </c>
      <c r="M22" s="16" t="str">
        <f t="shared" si="4"/>
        <v/>
      </c>
      <c r="N22">
        <f>Input!M24</f>
        <v>0</v>
      </c>
      <c r="O22" s="7" t="e">
        <f>MATCH(N22,PartsData!$1:$1,0)</f>
        <v>#N/A</v>
      </c>
      <c r="P22" s="16" t="str">
        <f t="shared" si="5"/>
        <v/>
      </c>
      <c r="Q22" s="29">
        <f>Input!O24</f>
        <v>0</v>
      </c>
      <c r="R22" s="7" t="e">
        <f>MATCH(Q22,PartsData!$1:$1,0)</f>
        <v>#N/A</v>
      </c>
      <c r="S22" s="16" t="str">
        <f t="shared" si="6"/>
        <v/>
      </c>
      <c r="T22">
        <f>Input!Q24</f>
        <v>0</v>
      </c>
      <c r="U22" s="7" t="e">
        <f>MATCH(T22,PartsData!$1:$1,0)</f>
        <v>#N/A</v>
      </c>
      <c r="V22" s="16" t="str">
        <f t="shared" si="7"/>
        <v/>
      </c>
    </row>
    <row r="23" spans="2:22" x14ac:dyDescent="0.25">
      <c r="B23">
        <f>Input!C27</f>
        <v>0</v>
      </c>
      <c r="C23" s="7" t="e">
        <f>MATCH(B23,PartsData!$1:$1,0)</f>
        <v>#N/A</v>
      </c>
      <c r="D23" s="16" t="str">
        <f t="shared" si="1"/>
        <v/>
      </c>
      <c r="E23">
        <f>Input!G25</f>
        <v>0</v>
      </c>
      <c r="F23" s="7" t="e">
        <f>MATCH(E23,PartsData!$1:$1,0)</f>
        <v>#N/A</v>
      </c>
      <c r="G23" s="16" t="str">
        <f t="shared" si="2"/>
        <v/>
      </c>
      <c r="H23">
        <f>Input!I25</f>
        <v>0</v>
      </c>
      <c r="I23" s="7" t="e">
        <f>MATCH(H23,PartsData!$1:$1,0)</f>
        <v>#N/A</v>
      </c>
      <c r="J23" s="16" t="str">
        <f t="shared" si="3"/>
        <v/>
      </c>
      <c r="K23" s="29">
        <f>Input!K25</f>
        <v>0</v>
      </c>
      <c r="L23" s="7" t="e">
        <f>MATCH(K23,PartsData!$1:$1,0)</f>
        <v>#N/A</v>
      </c>
      <c r="M23" s="16" t="str">
        <f t="shared" si="4"/>
        <v/>
      </c>
      <c r="N23">
        <f>Input!M25</f>
        <v>0</v>
      </c>
      <c r="O23" s="7" t="e">
        <f>MATCH(N23,PartsData!$1:$1,0)</f>
        <v>#N/A</v>
      </c>
      <c r="P23" s="16" t="str">
        <f t="shared" si="5"/>
        <v/>
      </c>
      <c r="Q23" s="29">
        <f>Input!O25</f>
        <v>0</v>
      </c>
      <c r="R23" s="7" t="e">
        <f>MATCH(Q23,PartsData!$1:$1,0)</f>
        <v>#N/A</v>
      </c>
      <c r="S23" s="16" t="str">
        <f t="shared" si="6"/>
        <v/>
      </c>
      <c r="T23">
        <f>Input!Q25</f>
        <v>0</v>
      </c>
      <c r="U23" s="7" t="e">
        <f>MATCH(T23,PartsData!$1:$1,0)</f>
        <v>#N/A</v>
      </c>
      <c r="V23" s="16" t="str">
        <f t="shared" si="7"/>
        <v/>
      </c>
    </row>
    <row r="24" spans="2:22" x14ac:dyDescent="0.25">
      <c r="B24">
        <f>Input!C28</f>
        <v>0</v>
      </c>
      <c r="C24" s="7" t="e">
        <f>MATCH(B24,PartsData!$1:$1,0)</f>
        <v>#N/A</v>
      </c>
      <c r="D24" s="16" t="str">
        <f t="shared" si="1"/>
        <v/>
      </c>
      <c r="E24">
        <f>Input!G26</f>
        <v>0</v>
      </c>
      <c r="F24" s="7" t="e">
        <f>MATCH(E24,PartsData!$1:$1,0)</f>
        <v>#N/A</v>
      </c>
      <c r="G24" s="16" t="str">
        <f t="shared" si="2"/>
        <v/>
      </c>
      <c r="H24">
        <f>Input!I26</f>
        <v>0</v>
      </c>
      <c r="I24" s="7" t="e">
        <f>MATCH(H24,PartsData!$1:$1,0)</f>
        <v>#N/A</v>
      </c>
      <c r="J24" s="16" t="str">
        <f t="shared" si="3"/>
        <v/>
      </c>
      <c r="K24" s="29">
        <f>Input!K26</f>
        <v>0</v>
      </c>
      <c r="L24" s="7" t="e">
        <f>MATCH(K24,PartsData!$1:$1,0)</f>
        <v>#N/A</v>
      </c>
      <c r="M24" s="16" t="str">
        <f t="shared" si="4"/>
        <v/>
      </c>
      <c r="N24">
        <f>Input!M26</f>
        <v>0</v>
      </c>
      <c r="O24" s="7" t="e">
        <f>MATCH(N24,PartsData!$1:$1,0)</f>
        <v>#N/A</v>
      </c>
      <c r="P24" s="16" t="str">
        <f t="shared" si="5"/>
        <v/>
      </c>
      <c r="Q24" s="29">
        <f>Input!O26</f>
        <v>0</v>
      </c>
      <c r="R24" s="7" t="e">
        <f>MATCH(Q24,PartsData!$1:$1,0)</f>
        <v>#N/A</v>
      </c>
      <c r="S24" s="16" t="str">
        <f t="shared" si="6"/>
        <v/>
      </c>
      <c r="T24">
        <f>Input!Q26</f>
        <v>0</v>
      </c>
      <c r="U24" s="7" t="e">
        <f>MATCH(T24,PartsData!$1:$1,0)</f>
        <v>#N/A</v>
      </c>
      <c r="V24" s="16" t="str">
        <f t="shared" si="7"/>
        <v/>
      </c>
    </row>
    <row r="25" spans="2:22" x14ac:dyDescent="0.25">
      <c r="B25">
        <f>Input!C29</f>
        <v>0</v>
      </c>
      <c r="C25" s="7" t="e">
        <f>MATCH(B25,PartsData!$1:$1,0)</f>
        <v>#N/A</v>
      </c>
      <c r="D25" s="16" t="str">
        <f t="shared" ref="D25:D36" si="8">IF(DB_Row=1,"",IF(INDEX(PartsDatabase,DB_Row,C25)="","",INDEX(PartsDatabase,DB_Row,C25)))</f>
        <v/>
      </c>
      <c r="E25">
        <f>Input!G27</f>
        <v>0</v>
      </c>
      <c r="F25" s="7" t="e">
        <f>MATCH(E25,PartsData!$1:$1,0)</f>
        <v>#N/A</v>
      </c>
      <c r="G25" s="16" t="str">
        <f t="shared" si="2"/>
        <v/>
      </c>
      <c r="H25">
        <f>Input!I27</f>
        <v>0</v>
      </c>
      <c r="I25" s="7" t="e">
        <f>MATCH(H25,PartsData!$1:$1,0)</f>
        <v>#N/A</v>
      </c>
      <c r="J25" s="16" t="str">
        <f t="shared" si="3"/>
        <v/>
      </c>
      <c r="K25" s="29">
        <f>Input!K27</f>
        <v>0</v>
      </c>
      <c r="L25" s="7" t="e">
        <f>MATCH(K25,PartsData!$1:$1,0)</f>
        <v>#N/A</v>
      </c>
      <c r="M25" s="16" t="str">
        <f t="shared" si="4"/>
        <v/>
      </c>
      <c r="N25">
        <f>Input!M27</f>
        <v>0</v>
      </c>
      <c r="O25" s="7" t="e">
        <f>MATCH(N25,PartsData!$1:$1,0)</f>
        <v>#N/A</v>
      </c>
      <c r="P25" s="16" t="str">
        <f t="shared" si="5"/>
        <v/>
      </c>
      <c r="Q25" s="29">
        <f>Input!O27</f>
        <v>0</v>
      </c>
      <c r="R25" s="7" t="e">
        <f>MATCH(Q25,PartsData!$1:$1,0)</f>
        <v>#N/A</v>
      </c>
      <c r="S25" s="16" t="str">
        <f t="shared" si="6"/>
        <v/>
      </c>
      <c r="T25">
        <f>Input!Q27</f>
        <v>0</v>
      </c>
      <c r="U25" s="7" t="e">
        <f>MATCH(T25,PartsData!$1:$1,0)</f>
        <v>#N/A</v>
      </c>
      <c r="V25" s="16" t="str">
        <f t="shared" si="7"/>
        <v/>
      </c>
    </row>
    <row r="26" spans="2:22" x14ac:dyDescent="0.25">
      <c r="B26">
        <f>Input!C30</f>
        <v>0</v>
      </c>
      <c r="C26" s="7" t="e">
        <f>MATCH(B26,PartsData!$1:$1,0)</f>
        <v>#N/A</v>
      </c>
      <c r="D26" s="16" t="str">
        <f t="shared" si="8"/>
        <v/>
      </c>
      <c r="E26">
        <f>Input!G28</f>
        <v>0</v>
      </c>
      <c r="F26" s="7" t="e">
        <f>MATCH(E26,PartsData!$1:$1,0)</f>
        <v>#N/A</v>
      </c>
      <c r="G26" s="16" t="str">
        <f t="shared" si="2"/>
        <v/>
      </c>
      <c r="H26">
        <f>Input!I28</f>
        <v>0</v>
      </c>
      <c r="I26" s="7" t="e">
        <f>MATCH(H26,PartsData!$1:$1,0)</f>
        <v>#N/A</v>
      </c>
      <c r="J26" s="16" t="str">
        <f t="shared" si="3"/>
        <v/>
      </c>
      <c r="K26" s="29">
        <f>Input!K28</f>
        <v>0</v>
      </c>
      <c r="L26" s="7" t="e">
        <f>MATCH(K26,PartsData!$1:$1,0)</f>
        <v>#N/A</v>
      </c>
      <c r="M26" s="16" t="str">
        <f t="shared" si="4"/>
        <v/>
      </c>
      <c r="N26">
        <f>Input!M28</f>
        <v>0</v>
      </c>
      <c r="O26" s="7" t="e">
        <f>MATCH(N26,PartsData!$1:$1,0)</f>
        <v>#N/A</v>
      </c>
      <c r="P26" s="16" t="str">
        <f t="shared" si="5"/>
        <v/>
      </c>
      <c r="Q26" s="29">
        <f>Input!O28</f>
        <v>0</v>
      </c>
      <c r="R26" s="7" t="e">
        <f>MATCH(Q26,PartsData!$1:$1,0)</f>
        <v>#N/A</v>
      </c>
      <c r="S26" s="16" t="str">
        <f t="shared" si="6"/>
        <v/>
      </c>
      <c r="T26">
        <f>Input!Q28</f>
        <v>0</v>
      </c>
      <c r="U26" s="7" t="e">
        <f>MATCH(T26,PartsData!$1:$1,0)</f>
        <v>#N/A</v>
      </c>
      <c r="V26" s="16" t="str">
        <f t="shared" si="7"/>
        <v/>
      </c>
    </row>
    <row r="27" spans="2:22" x14ac:dyDescent="0.25">
      <c r="B27">
        <f>Input!C31</f>
        <v>0</v>
      </c>
      <c r="C27" s="7" t="e">
        <f>MATCH(B27,PartsData!$1:$1,0)</f>
        <v>#N/A</v>
      </c>
      <c r="D27" s="16" t="str">
        <f t="shared" si="8"/>
        <v/>
      </c>
      <c r="E27">
        <f>Input!G29</f>
        <v>0</v>
      </c>
      <c r="F27" s="7" t="e">
        <f>MATCH(E27,PartsData!$1:$1,0)</f>
        <v>#N/A</v>
      </c>
      <c r="G27" s="16" t="str">
        <f t="shared" si="2"/>
        <v/>
      </c>
      <c r="H27">
        <f>Input!I29</f>
        <v>0</v>
      </c>
      <c r="I27" s="7" t="e">
        <f>MATCH(H27,PartsData!$1:$1,0)</f>
        <v>#N/A</v>
      </c>
      <c r="J27" s="16" t="str">
        <f t="shared" ref="J27:J38" si="9">IF(DB_Row=1,"",IF(INDEX(PartsDatabase,DB_Row,I27)="","",INDEX(PartsDatabase,DB_Row,I27)))</f>
        <v/>
      </c>
      <c r="K27" s="29">
        <f>Input!K29</f>
        <v>0</v>
      </c>
      <c r="L27" s="7" t="e">
        <f>MATCH(K27,PartsData!$1:$1,0)</f>
        <v>#N/A</v>
      </c>
      <c r="M27" s="16" t="str">
        <f t="shared" si="4"/>
        <v/>
      </c>
      <c r="N27">
        <f>Input!M29</f>
        <v>0</v>
      </c>
      <c r="O27" s="7" t="e">
        <f>MATCH(N27,PartsData!$1:$1,0)</f>
        <v>#N/A</v>
      </c>
      <c r="P27" s="16" t="str">
        <f t="shared" si="5"/>
        <v/>
      </c>
      <c r="Q27" s="29">
        <f>Input!O29</f>
        <v>0</v>
      </c>
      <c r="R27" s="7" t="e">
        <f>MATCH(Q27,PartsData!$1:$1,0)</f>
        <v>#N/A</v>
      </c>
      <c r="S27" s="16" t="str">
        <f t="shared" si="6"/>
        <v/>
      </c>
      <c r="T27">
        <f>Input!Q29</f>
        <v>0</v>
      </c>
      <c r="U27" s="7" t="e">
        <f>MATCH(T27,PartsData!$1:$1,0)</f>
        <v>#N/A</v>
      </c>
      <c r="V27" s="16" t="str">
        <f t="shared" si="7"/>
        <v/>
      </c>
    </row>
    <row r="28" spans="2:22" x14ac:dyDescent="0.25">
      <c r="B28">
        <f>Input!C32</f>
        <v>0</v>
      </c>
      <c r="C28" s="7" t="e">
        <f>MATCH(B28,PartsData!$1:$1,0)</f>
        <v>#N/A</v>
      </c>
      <c r="D28" s="16" t="str">
        <f t="shared" si="8"/>
        <v/>
      </c>
      <c r="E28">
        <f>Input!G30</f>
        <v>0</v>
      </c>
      <c r="F28" s="7" t="e">
        <f>MATCH(E28,PartsData!$1:$1,0)</f>
        <v>#N/A</v>
      </c>
      <c r="G28" s="16" t="str">
        <f t="shared" si="2"/>
        <v/>
      </c>
      <c r="H28">
        <f>Input!I30</f>
        <v>0</v>
      </c>
      <c r="I28" s="7" t="e">
        <f>MATCH(H28,PartsData!$1:$1,0)</f>
        <v>#N/A</v>
      </c>
      <c r="J28" s="16" t="str">
        <f t="shared" si="9"/>
        <v/>
      </c>
      <c r="K28" s="29">
        <f>Input!K30</f>
        <v>0</v>
      </c>
      <c r="L28" s="7" t="e">
        <f>MATCH(K28,PartsData!$1:$1,0)</f>
        <v>#N/A</v>
      </c>
      <c r="M28" s="16" t="str">
        <f t="shared" si="4"/>
        <v/>
      </c>
      <c r="N28">
        <f>Input!M30</f>
        <v>0</v>
      </c>
      <c r="O28" s="7" t="e">
        <f>MATCH(N28,PartsData!$1:$1,0)</f>
        <v>#N/A</v>
      </c>
      <c r="P28" s="16" t="str">
        <f t="shared" si="5"/>
        <v/>
      </c>
      <c r="Q28" s="29">
        <f>Input!O30</f>
        <v>0</v>
      </c>
      <c r="R28" s="7" t="e">
        <f>MATCH(Q28,PartsData!$1:$1,0)</f>
        <v>#N/A</v>
      </c>
      <c r="S28" s="16" t="str">
        <f t="shared" si="6"/>
        <v/>
      </c>
      <c r="T28">
        <f>Input!Q30</f>
        <v>0</v>
      </c>
      <c r="U28" s="7" t="e">
        <f>MATCH(T28,PartsData!$1:$1,0)</f>
        <v>#N/A</v>
      </c>
      <c r="V28" s="16" t="str">
        <f t="shared" si="7"/>
        <v/>
      </c>
    </row>
    <row r="29" spans="2:22" x14ac:dyDescent="0.25">
      <c r="B29">
        <f>Input!C33</f>
        <v>0</v>
      </c>
      <c r="C29" s="7" t="e">
        <f>MATCH(B29,PartsData!$1:$1,0)</f>
        <v>#N/A</v>
      </c>
      <c r="D29" s="16" t="str">
        <f t="shared" si="8"/>
        <v/>
      </c>
      <c r="E29">
        <f>Input!G31</f>
        <v>0</v>
      </c>
      <c r="F29" s="7" t="e">
        <f>MATCH(E29,PartsData!$1:$1,0)</f>
        <v>#N/A</v>
      </c>
      <c r="G29" s="16" t="str">
        <f t="shared" si="2"/>
        <v/>
      </c>
      <c r="H29">
        <f>Input!I31</f>
        <v>0</v>
      </c>
      <c r="I29" s="7" t="e">
        <f>MATCH(H29,PartsData!$1:$1,0)</f>
        <v>#N/A</v>
      </c>
      <c r="J29" s="16" t="str">
        <f t="shared" si="9"/>
        <v/>
      </c>
      <c r="K29" s="29">
        <f>Input!K31</f>
        <v>0</v>
      </c>
      <c r="L29" s="7" t="e">
        <f>MATCH(K29,PartsData!$1:$1,0)</f>
        <v>#N/A</v>
      </c>
      <c r="M29" s="16" t="str">
        <f t="shared" si="4"/>
        <v/>
      </c>
      <c r="N29">
        <f>Input!M31</f>
        <v>0</v>
      </c>
      <c r="O29" s="7" t="e">
        <f>MATCH(N29,PartsData!$1:$1,0)</f>
        <v>#N/A</v>
      </c>
      <c r="P29" s="16" t="str">
        <f t="shared" si="5"/>
        <v/>
      </c>
      <c r="Q29" s="29">
        <f>Input!O31</f>
        <v>0</v>
      </c>
      <c r="R29" s="7" t="e">
        <f>MATCH(Q29,PartsData!$1:$1,0)</f>
        <v>#N/A</v>
      </c>
      <c r="S29" s="16" t="str">
        <f t="shared" si="6"/>
        <v/>
      </c>
      <c r="T29">
        <f>Input!Q31</f>
        <v>0</v>
      </c>
      <c r="U29" s="7" t="e">
        <f>MATCH(T29,PartsData!$1:$1,0)</f>
        <v>#N/A</v>
      </c>
      <c r="V29" s="16" t="str">
        <f t="shared" si="7"/>
        <v/>
      </c>
    </row>
    <row r="30" spans="2:22" x14ac:dyDescent="0.25">
      <c r="B30">
        <f>Input!C34</f>
        <v>0</v>
      </c>
      <c r="C30" s="7" t="e">
        <f>MATCH(B30,PartsData!$1:$1,0)</f>
        <v>#N/A</v>
      </c>
      <c r="D30" s="16" t="str">
        <f t="shared" si="8"/>
        <v/>
      </c>
      <c r="E30">
        <f>Input!G32</f>
        <v>0</v>
      </c>
      <c r="F30" s="7" t="e">
        <f>MATCH(E30,PartsData!$1:$1,0)</f>
        <v>#N/A</v>
      </c>
      <c r="G30" s="16" t="str">
        <f t="shared" si="2"/>
        <v/>
      </c>
      <c r="H30">
        <f>Input!I32</f>
        <v>0</v>
      </c>
      <c r="I30" s="7" t="e">
        <f>MATCH(H30,PartsData!$1:$1,0)</f>
        <v>#N/A</v>
      </c>
      <c r="J30" s="16" t="str">
        <f t="shared" si="9"/>
        <v/>
      </c>
      <c r="K30" s="29">
        <f>Input!K32</f>
        <v>0</v>
      </c>
      <c r="L30" s="7" t="e">
        <f>MATCH(K30,PartsData!$1:$1,0)</f>
        <v>#N/A</v>
      </c>
      <c r="M30" s="16" t="str">
        <f t="shared" si="4"/>
        <v/>
      </c>
      <c r="N30">
        <f>Input!M32</f>
        <v>0</v>
      </c>
      <c r="O30" s="7" t="e">
        <f>MATCH(N30,PartsData!$1:$1,0)</f>
        <v>#N/A</v>
      </c>
      <c r="P30" s="16" t="str">
        <f t="shared" si="5"/>
        <v/>
      </c>
      <c r="Q30" s="29">
        <f>Input!O32</f>
        <v>0</v>
      </c>
      <c r="R30" s="7" t="e">
        <f>MATCH(Q30,PartsData!$1:$1,0)</f>
        <v>#N/A</v>
      </c>
      <c r="S30" s="16" t="str">
        <f t="shared" si="6"/>
        <v/>
      </c>
      <c r="T30">
        <f>Input!Q32</f>
        <v>0</v>
      </c>
      <c r="U30" s="7" t="e">
        <f>MATCH(T30,PartsData!$1:$1,0)</f>
        <v>#N/A</v>
      </c>
      <c r="V30" s="16" t="str">
        <f t="shared" si="7"/>
        <v/>
      </c>
    </row>
    <row r="31" spans="2:22" x14ac:dyDescent="0.25">
      <c r="B31">
        <f>Input!C35</f>
        <v>0</v>
      </c>
      <c r="C31" s="7" t="e">
        <f>MATCH(B31,PartsData!$1:$1,0)</f>
        <v>#N/A</v>
      </c>
      <c r="D31" s="16" t="str">
        <f t="shared" si="8"/>
        <v/>
      </c>
      <c r="E31">
        <f>Input!G33</f>
        <v>0</v>
      </c>
      <c r="F31" s="7" t="e">
        <f>MATCH(E31,PartsData!$1:$1,0)</f>
        <v>#N/A</v>
      </c>
      <c r="G31" s="16" t="str">
        <f t="shared" si="2"/>
        <v/>
      </c>
      <c r="H31">
        <f>Input!I33</f>
        <v>0</v>
      </c>
      <c r="I31" s="7" t="e">
        <f>MATCH(H31,PartsData!$1:$1,0)</f>
        <v>#N/A</v>
      </c>
      <c r="J31" s="16" t="str">
        <f t="shared" si="9"/>
        <v/>
      </c>
      <c r="K31" s="29">
        <f>Input!K33</f>
        <v>0</v>
      </c>
      <c r="L31" s="7" t="e">
        <f>MATCH(K31,PartsData!$1:$1,0)</f>
        <v>#N/A</v>
      </c>
      <c r="M31" s="16" t="str">
        <f t="shared" si="4"/>
        <v/>
      </c>
      <c r="N31">
        <f>Input!M33</f>
        <v>0</v>
      </c>
      <c r="O31" s="7" t="e">
        <f>MATCH(N31,PartsData!$1:$1,0)</f>
        <v>#N/A</v>
      </c>
      <c r="P31" s="16" t="str">
        <f t="shared" si="5"/>
        <v/>
      </c>
      <c r="Q31" s="29">
        <f>Input!O33</f>
        <v>0</v>
      </c>
      <c r="R31" s="7" t="e">
        <f>MATCH(Q31,PartsData!$1:$1,0)</f>
        <v>#N/A</v>
      </c>
      <c r="S31" s="16" t="str">
        <f t="shared" si="6"/>
        <v/>
      </c>
      <c r="T31">
        <f>Input!Q33</f>
        <v>0</v>
      </c>
      <c r="U31" s="7" t="e">
        <f>MATCH(T31,PartsData!$1:$1,0)</f>
        <v>#N/A</v>
      </c>
      <c r="V31" s="16" t="str">
        <f t="shared" si="7"/>
        <v/>
      </c>
    </row>
    <row r="32" spans="2:22" x14ac:dyDescent="0.25">
      <c r="B32">
        <f>Input!C36</f>
        <v>0</v>
      </c>
      <c r="C32" s="7" t="e">
        <f>MATCH(B32,PartsData!$1:$1,0)</f>
        <v>#N/A</v>
      </c>
      <c r="D32" s="16" t="str">
        <f t="shared" si="8"/>
        <v/>
      </c>
      <c r="E32">
        <f>Input!G34</f>
        <v>0</v>
      </c>
      <c r="F32" s="7" t="e">
        <f>MATCH(E32,PartsData!$1:$1,0)</f>
        <v>#N/A</v>
      </c>
      <c r="G32" s="16" t="str">
        <f t="shared" si="2"/>
        <v/>
      </c>
      <c r="H32">
        <f>Input!I34</f>
        <v>0</v>
      </c>
      <c r="I32" s="7" t="e">
        <f>MATCH(H32,PartsData!$1:$1,0)</f>
        <v>#N/A</v>
      </c>
      <c r="J32" s="16" t="str">
        <f t="shared" si="9"/>
        <v/>
      </c>
      <c r="K32" s="29">
        <f>Input!K34</f>
        <v>0</v>
      </c>
      <c r="L32" s="7" t="e">
        <f>MATCH(K32,PartsData!$1:$1,0)</f>
        <v>#N/A</v>
      </c>
      <c r="M32" s="16" t="str">
        <f t="shared" si="4"/>
        <v/>
      </c>
      <c r="N32">
        <f>Input!M34</f>
        <v>0</v>
      </c>
      <c r="O32" s="7" t="e">
        <f>MATCH(N32,PartsData!$1:$1,0)</f>
        <v>#N/A</v>
      </c>
      <c r="P32" s="16" t="str">
        <f t="shared" si="5"/>
        <v/>
      </c>
      <c r="Q32" s="29">
        <f>Input!O34</f>
        <v>0</v>
      </c>
      <c r="R32" s="7" t="e">
        <f>MATCH(Q32,PartsData!$1:$1,0)</f>
        <v>#N/A</v>
      </c>
      <c r="S32" s="16" t="str">
        <f t="shared" si="6"/>
        <v/>
      </c>
      <c r="T32">
        <f>Input!Q34</f>
        <v>0</v>
      </c>
      <c r="U32" s="7" t="e">
        <f>MATCH(T32,PartsData!$1:$1,0)</f>
        <v>#N/A</v>
      </c>
      <c r="V32" s="16" t="str">
        <f t="shared" si="7"/>
        <v/>
      </c>
    </row>
    <row r="33" spans="2:22" x14ac:dyDescent="0.25">
      <c r="B33">
        <f>Input!C37</f>
        <v>0</v>
      </c>
      <c r="C33" s="7" t="e">
        <f>MATCH(B33,PartsData!$1:$1,0)</f>
        <v>#N/A</v>
      </c>
      <c r="D33" s="16" t="str">
        <f t="shared" si="8"/>
        <v/>
      </c>
      <c r="E33">
        <f>Input!G35</f>
        <v>0</v>
      </c>
      <c r="F33" s="7" t="e">
        <f>MATCH(E33,PartsData!$1:$1,0)</f>
        <v>#N/A</v>
      </c>
      <c r="G33" s="16" t="str">
        <f t="shared" si="2"/>
        <v/>
      </c>
      <c r="H33">
        <f>Input!I35</f>
        <v>0</v>
      </c>
      <c r="I33" s="7" t="e">
        <f>MATCH(H33,PartsData!$1:$1,0)</f>
        <v>#N/A</v>
      </c>
      <c r="J33" s="16" t="str">
        <f t="shared" si="9"/>
        <v/>
      </c>
      <c r="K33" s="29">
        <f>Input!K35</f>
        <v>0</v>
      </c>
      <c r="L33" s="7" t="e">
        <f>MATCH(K33,PartsData!$1:$1,0)</f>
        <v>#N/A</v>
      </c>
      <c r="M33" s="16" t="str">
        <f t="shared" si="4"/>
        <v/>
      </c>
      <c r="N33">
        <f>Input!M35</f>
        <v>0</v>
      </c>
      <c r="O33" s="7" t="e">
        <f>MATCH(N33,PartsData!$1:$1,0)</f>
        <v>#N/A</v>
      </c>
      <c r="P33" s="16" t="str">
        <f t="shared" si="5"/>
        <v/>
      </c>
      <c r="Q33" s="29">
        <f>Input!O35</f>
        <v>0</v>
      </c>
      <c r="R33" s="7" t="e">
        <f>MATCH(Q33,PartsData!$1:$1,0)</f>
        <v>#N/A</v>
      </c>
      <c r="S33" s="16" t="str">
        <f t="shared" si="6"/>
        <v/>
      </c>
      <c r="T33">
        <f>Input!Q35</f>
        <v>0</v>
      </c>
      <c r="U33" s="7" t="e">
        <f>MATCH(T33,PartsData!$1:$1,0)</f>
        <v>#N/A</v>
      </c>
      <c r="V33" s="16" t="str">
        <f t="shared" si="7"/>
        <v/>
      </c>
    </row>
    <row r="34" spans="2:22" x14ac:dyDescent="0.25">
      <c r="B34">
        <f>Input!C38</f>
        <v>0</v>
      </c>
      <c r="C34" s="7" t="e">
        <f>MATCH(B34,PartsData!$1:$1,0)</f>
        <v>#N/A</v>
      </c>
      <c r="D34" s="16" t="str">
        <f t="shared" si="8"/>
        <v/>
      </c>
      <c r="E34">
        <f>Input!G36</f>
        <v>0</v>
      </c>
      <c r="F34" s="7" t="e">
        <f>MATCH(E34,PartsData!$1:$1,0)</f>
        <v>#N/A</v>
      </c>
      <c r="G34" s="16" t="str">
        <f t="shared" si="2"/>
        <v/>
      </c>
      <c r="H34">
        <f>Input!I36</f>
        <v>0</v>
      </c>
      <c r="I34" s="7" t="e">
        <f>MATCH(H34,PartsData!$1:$1,0)</f>
        <v>#N/A</v>
      </c>
      <c r="J34" s="16" t="str">
        <f t="shared" si="9"/>
        <v/>
      </c>
      <c r="K34" s="29">
        <f>Input!K36</f>
        <v>0</v>
      </c>
      <c r="L34" s="7" t="e">
        <f>MATCH(K34,PartsData!$1:$1,0)</f>
        <v>#N/A</v>
      </c>
      <c r="M34" s="16" t="str">
        <f t="shared" si="4"/>
        <v/>
      </c>
      <c r="N34">
        <f>Input!M36</f>
        <v>0</v>
      </c>
      <c r="O34" s="7" t="e">
        <f>MATCH(N34,PartsData!$1:$1,0)</f>
        <v>#N/A</v>
      </c>
      <c r="P34" s="16" t="str">
        <f t="shared" si="5"/>
        <v/>
      </c>
      <c r="Q34" s="29">
        <f>Input!O36</f>
        <v>0</v>
      </c>
      <c r="R34" s="7" t="e">
        <f>MATCH(Q34,PartsData!$1:$1,0)</f>
        <v>#N/A</v>
      </c>
      <c r="S34" s="16" t="str">
        <f t="shared" si="6"/>
        <v/>
      </c>
      <c r="T34">
        <f>Input!Q36</f>
        <v>0</v>
      </c>
      <c r="U34" s="7" t="e">
        <f>MATCH(T34,PartsData!$1:$1,0)</f>
        <v>#N/A</v>
      </c>
      <c r="V34" s="16" t="str">
        <f t="shared" si="7"/>
        <v/>
      </c>
    </row>
    <row r="35" spans="2:22" x14ac:dyDescent="0.25">
      <c r="B35">
        <f>Input!C39</f>
        <v>0</v>
      </c>
      <c r="C35" s="7" t="e">
        <f>MATCH(B35,PartsData!$1:$1,0)</f>
        <v>#N/A</v>
      </c>
      <c r="D35" s="16" t="str">
        <f t="shared" si="8"/>
        <v/>
      </c>
      <c r="E35">
        <f>Input!G37</f>
        <v>0</v>
      </c>
      <c r="F35" s="7" t="e">
        <f>MATCH(E35,PartsData!$1:$1,0)</f>
        <v>#N/A</v>
      </c>
      <c r="G35" s="16" t="str">
        <f t="shared" si="2"/>
        <v/>
      </c>
      <c r="H35">
        <f>Input!I37</f>
        <v>0</v>
      </c>
      <c r="I35" s="7" t="e">
        <f>MATCH(H35,PartsData!$1:$1,0)</f>
        <v>#N/A</v>
      </c>
      <c r="J35" s="16" t="str">
        <f t="shared" si="9"/>
        <v/>
      </c>
      <c r="K35" s="29">
        <f>Input!K37</f>
        <v>0</v>
      </c>
      <c r="L35" s="7" t="e">
        <f>MATCH(K35,PartsData!$1:$1,0)</f>
        <v>#N/A</v>
      </c>
      <c r="M35" s="16" t="str">
        <f t="shared" si="4"/>
        <v/>
      </c>
      <c r="N35">
        <f>Input!M37</f>
        <v>0</v>
      </c>
      <c r="O35" s="7" t="e">
        <f>MATCH(N35,PartsData!$1:$1,0)</f>
        <v>#N/A</v>
      </c>
      <c r="P35" s="16" t="str">
        <f t="shared" si="5"/>
        <v/>
      </c>
      <c r="Q35" s="29">
        <f>Input!O37</f>
        <v>0</v>
      </c>
      <c r="R35" s="7" t="e">
        <f>MATCH(Q35,PartsData!$1:$1,0)</f>
        <v>#N/A</v>
      </c>
      <c r="S35" s="16" t="str">
        <f t="shared" si="6"/>
        <v/>
      </c>
      <c r="T35">
        <f>Input!Q37</f>
        <v>0</v>
      </c>
      <c r="U35" s="7" t="e">
        <f>MATCH(T35,PartsData!$1:$1,0)</f>
        <v>#N/A</v>
      </c>
      <c r="V35" s="16" t="str">
        <f t="shared" si="7"/>
        <v/>
      </c>
    </row>
    <row r="36" spans="2:22" x14ac:dyDescent="0.25">
      <c r="B36">
        <f>Input!C40</f>
        <v>0</v>
      </c>
      <c r="C36" s="7" t="e">
        <f>MATCH(B36,PartsData!$1:$1,0)</f>
        <v>#N/A</v>
      </c>
      <c r="D36" s="16" t="str">
        <f t="shared" si="8"/>
        <v/>
      </c>
      <c r="E36">
        <f>Input!G38</f>
        <v>0</v>
      </c>
      <c r="F36" s="7" t="e">
        <f>MATCH(E36,PartsData!$1:$1,0)</f>
        <v>#N/A</v>
      </c>
      <c r="G36" s="16" t="str">
        <f t="shared" si="2"/>
        <v/>
      </c>
      <c r="H36">
        <f>Input!I38</f>
        <v>0</v>
      </c>
      <c r="I36" s="7" t="e">
        <f>MATCH(H36,PartsData!$1:$1,0)</f>
        <v>#N/A</v>
      </c>
      <c r="J36" s="16" t="str">
        <f t="shared" si="9"/>
        <v/>
      </c>
      <c r="K36" s="29">
        <f>Input!K38</f>
        <v>0</v>
      </c>
      <c r="L36" s="7" t="e">
        <f>MATCH(K36,PartsData!$1:$1,0)</f>
        <v>#N/A</v>
      </c>
      <c r="M36" s="16" t="str">
        <f t="shared" si="4"/>
        <v/>
      </c>
      <c r="N36">
        <f>Input!M38</f>
        <v>0</v>
      </c>
      <c r="O36" s="7" t="e">
        <f>MATCH(N36,PartsData!$1:$1,0)</f>
        <v>#N/A</v>
      </c>
      <c r="P36" s="16" t="str">
        <f t="shared" si="5"/>
        <v/>
      </c>
      <c r="Q36" s="29">
        <f>Input!O38</f>
        <v>0</v>
      </c>
      <c r="R36" s="7" t="e">
        <f>MATCH(Q36,PartsData!$1:$1,0)</f>
        <v>#N/A</v>
      </c>
      <c r="S36" s="16" t="str">
        <f t="shared" si="6"/>
        <v/>
      </c>
      <c r="T36">
        <f>Input!Q38</f>
        <v>0</v>
      </c>
      <c r="U36" s="7" t="e">
        <f>MATCH(T36,PartsData!$1:$1,0)</f>
        <v>#N/A</v>
      </c>
      <c r="V36" s="16" t="str">
        <f t="shared" si="7"/>
        <v/>
      </c>
    </row>
    <row r="37" spans="2:22" x14ac:dyDescent="0.25">
      <c r="E37">
        <f>Input!G39</f>
        <v>0</v>
      </c>
      <c r="F37" s="7" t="e">
        <f>MATCH(E37,PartsData!$1:$1,0)</f>
        <v>#N/A</v>
      </c>
      <c r="G37" s="16" t="str">
        <f t="shared" si="2"/>
        <v/>
      </c>
      <c r="H37">
        <f>Input!I39</f>
        <v>0</v>
      </c>
      <c r="I37" s="7" t="e">
        <f>MATCH(H37,PartsData!$1:$1,0)</f>
        <v>#N/A</v>
      </c>
      <c r="J37" s="16" t="str">
        <f t="shared" si="9"/>
        <v/>
      </c>
      <c r="K37" s="29">
        <f>Input!K39</f>
        <v>0</v>
      </c>
      <c r="L37" s="7" t="e">
        <f>MATCH(K37,PartsData!$1:$1,0)</f>
        <v>#N/A</v>
      </c>
      <c r="M37" s="16" t="str">
        <f t="shared" si="4"/>
        <v/>
      </c>
      <c r="N37">
        <f>Input!M39</f>
        <v>0</v>
      </c>
      <c r="O37" s="7" t="e">
        <f>MATCH(N37,PartsData!$1:$1,0)</f>
        <v>#N/A</v>
      </c>
      <c r="P37" s="16" t="str">
        <f t="shared" si="5"/>
        <v/>
      </c>
      <c r="Q37" s="29">
        <f>Input!O39</f>
        <v>0</v>
      </c>
      <c r="R37" s="7" t="e">
        <f>MATCH(Q37,PartsData!$1:$1,0)</f>
        <v>#N/A</v>
      </c>
      <c r="S37" s="16" t="str">
        <f t="shared" si="6"/>
        <v/>
      </c>
      <c r="T37">
        <f>Input!Q39</f>
        <v>0</v>
      </c>
      <c r="U37" s="7" t="e">
        <f>MATCH(T37,PartsData!$1:$1,0)</f>
        <v>#N/A</v>
      </c>
      <c r="V37" s="16" t="str">
        <f t="shared" si="7"/>
        <v/>
      </c>
    </row>
    <row r="38" spans="2:22" x14ac:dyDescent="0.25">
      <c r="E38">
        <f>Input!G40</f>
        <v>0</v>
      </c>
      <c r="F38" s="7" t="e">
        <f>MATCH(E38,PartsData!$1:$1,0)</f>
        <v>#N/A</v>
      </c>
      <c r="G38" s="16" t="str">
        <f t="shared" si="2"/>
        <v/>
      </c>
      <c r="H38">
        <f>Input!I40</f>
        <v>0</v>
      </c>
      <c r="I38" s="7" t="e">
        <f>MATCH(H38,PartsData!$1:$1,0)</f>
        <v>#N/A</v>
      </c>
      <c r="J38" s="16" t="str">
        <f t="shared" si="9"/>
        <v/>
      </c>
      <c r="K38" s="29">
        <f>Input!K40</f>
        <v>0</v>
      </c>
      <c r="L38" s="7" t="e">
        <f>MATCH(K38,PartsData!$1:$1,0)</f>
        <v>#N/A</v>
      </c>
      <c r="M38" s="16" t="str">
        <f t="shared" si="4"/>
        <v/>
      </c>
      <c r="N38">
        <f>Input!M40</f>
        <v>0</v>
      </c>
      <c r="O38" s="7" t="e">
        <f>MATCH(N38,PartsData!$1:$1,0)</f>
        <v>#N/A</v>
      </c>
      <c r="P38" s="16" t="str">
        <f t="shared" si="5"/>
        <v/>
      </c>
      <c r="Q38" s="29">
        <f>Input!O40</f>
        <v>0</v>
      </c>
      <c r="R38" s="7" t="e">
        <f>MATCH(Q38,PartsData!$1:$1,0)</f>
        <v>#N/A</v>
      </c>
      <c r="S38" s="16" t="str">
        <f t="shared" si="6"/>
        <v/>
      </c>
      <c r="T38">
        <f>Input!Q40</f>
        <v>0</v>
      </c>
      <c r="U38" s="7" t="e">
        <f>MATCH(T38,PartsData!$1:$1,0)</f>
        <v>#N/A</v>
      </c>
      <c r="V38" s="16" t="str">
        <f t="shared" si="7"/>
        <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33</vt:i4>
      </vt:variant>
    </vt:vector>
  </HeadingPairs>
  <TitlesOfParts>
    <vt:vector size="43" baseType="lpstr">
      <vt:lpstr>Instructions</vt:lpstr>
      <vt:lpstr>Input</vt:lpstr>
      <vt:lpstr>Dashboard</vt:lpstr>
      <vt:lpstr>Job Description examples</vt:lpstr>
      <vt:lpstr>State Data</vt:lpstr>
      <vt:lpstr>PartsData</vt:lpstr>
      <vt:lpstr>Regional Data</vt:lpstr>
      <vt:lpstr>InputLinks</vt:lpstr>
      <vt:lpstr>SelRecordLinks</vt:lpstr>
      <vt:lpstr>LookupLists</vt:lpstr>
      <vt:lpstr>CheckID</vt:lpstr>
      <vt:lpstr>COUNTIES</vt:lpstr>
      <vt:lpstr>CurrRec</vt:lpstr>
      <vt:lpstr>Database</vt:lpstr>
      <vt:lpstr>DB_Row</vt:lpstr>
      <vt:lpstr>InputA</vt:lpstr>
      <vt:lpstr>InputB</vt:lpstr>
      <vt:lpstr>InputC</vt:lpstr>
      <vt:lpstr>InputCopy</vt:lpstr>
      <vt:lpstr>InputD</vt:lpstr>
      <vt:lpstr>InputE</vt:lpstr>
      <vt:lpstr>InputF</vt:lpstr>
      <vt:lpstr>InputG</vt:lpstr>
      <vt:lpstr>InputH</vt:lpstr>
      <vt:lpstr>MandFields</vt:lpstr>
      <vt:lpstr>OrderEntry</vt:lpstr>
      <vt:lpstr>OrderID</vt:lpstr>
      <vt:lpstr>OrderSel</vt:lpstr>
      <vt:lpstr>Input!Print_Area</vt:lpstr>
      <vt:lpstr>'Job Description examples'!Print_Area</vt:lpstr>
      <vt:lpstr>REGION_COUNTY</vt:lpstr>
      <vt:lpstr>REGIONS</vt:lpstr>
      <vt:lpstr>SelRec</vt:lpstr>
      <vt:lpstr>SelValA</vt:lpstr>
      <vt:lpstr>SelValB</vt:lpstr>
      <vt:lpstr>SelValC</vt:lpstr>
      <vt:lpstr>SelValD</vt:lpstr>
      <vt:lpstr>SelValE</vt:lpstr>
      <vt:lpstr>SelValF</vt:lpstr>
      <vt:lpstr>SelValG</vt:lpstr>
      <vt:lpstr>SelValH</vt:lpstr>
      <vt:lpstr>StartCol</vt:lpstr>
      <vt:lpstr>TXCOUNTIES</vt:lpstr>
    </vt:vector>
  </TitlesOfParts>
  <Company>Contextures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ladon.woodson@texasagriculture.gov</dc:creator>
  <cp:lastModifiedBy>Serena Sligh</cp:lastModifiedBy>
  <cp:lastPrinted>2016-04-01T20:38:30Z</cp:lastPrinted>
  <dcterms:created xsi:type="dcterms:W3CDTF">2003-08-10T01:51:48Z</dcterms:created>
  <dcterms:modified xsi:type="dcterms:W3CDTF">2026-07-29T16:28:13Z</dcterms:modified>
</cp:coreProperties>
</file>